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RASHODI 2023" sheetId="12" r:id="rId1"/>
    <sheet name="PRIHODI 2023" sheetId="27" r:id="rId2"/>
  </sheets>
  <definedNames>
    <definedName name="_xlnm.Print_Titles" localSheetId="0">'RASHODI 2023'!$1:$3</definedName>
  </definedNames>
  <calcPr calcId="124519"/>
</workbook>
</file>

<file path=xl/calcChain.xml><?xml version="1.0" encoding="utf-8"?>
<calcChain xmlns="http://schemas.openxmlformats.org/spreadsheetml/2006/main">
  <c r="E7" i="27"/>
  <c r="E8"/>
  <c r="E9"/>
  <c r="E10"/>
  <c r="E11"/>
  <c r="E12"/>
  <c r="E13"/>
  <c r="E14"/>
  <c r="E15"/>
  <c r="E16"/>
  <c r="E17"/>
  <c r="E18"/>
  <c r="E19"/>
  <c r="E20"/>
  <c r="E21"/>
  <c r="E4"/>
  <c r="C5"/>
  <c r="C6"/>
  <c r="C7"/>
  <c r="C8"/>
  <c r="C23" s="1"/>
  <c r="C9"/>
  <c r="C10"/>
  <c r="C11"/>
  <c r="C12"/>
  <c r="C13"/>
  <c r="C14"/>
  <c r="C15"/>
  <c r="C16"/>
  <c r="C17"/>
  <c r="C18"/>
  <c r="C19"/>
  <c r="C20"/>
  <c r="C21"/>
  <c r="C22"/>
  <c r="C4"/>
  <c r="F5" l="1"/>
  <c r="F6"/>
  <c r="F7"/>
  <c r="F8"/>
  <c r="F9"/>
  <c r="F10"/>
  <c r="F11"/>
  <c r="F12"/>
  <c r="F13"/>
  <c r="F14"/>
  <c r="F15"/>
  <c r="F16"/>
  <c r="F17"/>
  <c r="F18"/>
  <c r="F19"/>
  <c r="F20"/>
  <c r="F21"/>
  <c r="F22"/>
  <c r="F4"/>
  <c r="G5" i="12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4"/>
  <c r="H7"/>
  <c r="H8"/>
  <c r="H9"/>
  <c r="H11"/>
  <c r="H13"/>
  <c r="H14"/>
  <c r="H17"/>
  <c r="H18"/>
  <c r="H19"/>
  <c r="H20"/>
  <c r="H22"/>
  <c r="H24"/>
  <c r="H25"/>
  <c r="H26"/>
  <c r="H27"/>
  <c r="H29"/>
  <c r="H31"/>
  <c r="H32"/>
  <c r="H33"/>
  <c r="H34"/>
  <c r="H35"/>
  <c r="H36"/>
  <c r="H37"/>
  <c r="H39"/>
  <c r="H41"/>
  <c r="H42"/>
  <c r="H43"/>
  <c r="H44"/>
  <c r="H45"/>
  <c r="H46"/>
  <c r="H47"/>
  <c r="H50"/>
  <c r="H52"/>
  <c r="H53"/>
  <c r="H54"/>
  <c r="H55"/>
  <c r="H58"/>
  <c r="H62"/>
  <c r="H63"/>
  <c r="H67"/>
  <c r="H68"/>
  <c r="H70"/>
  <c r="H73"/>
  <c r="H76"/>
  <c r="E7"/>
  <c r="E8"/>
  <c r="E9"/>
  <c r="E11"/>
  <c r="E13"/>
  <c r="E14"/>
  <c r="E17"/>
  <c r="E18"/>
  <c r="E19"/>
  <c r="E20"/>
  <c r="E22"/>
  <c r="E23"/>
  <c r="E24"/>
  <c r="E25"/>
  <c r="E26"/>
  <c r="E27"/>
  <c r="E29"/>
  <c r="E30"/>
  <c r="E31"/>
  <c r="E32"/>
  <c r="E33"/>
  <c r="E34"/>
  <c r="E35"/>
  <c r="E36"/>
  <c r="E37"/>
  <c r="E39"/>
  <c r="E41"/>
  <c r="E42"/>
  <c r="E43"/>
  <c r="E44"/>
  <c r="E45"/>
  <c r="E46"/>
  <c r="E47"/>
  <c r="E50"/>
  <c r="E52"/>
  <c r="E53"/>
  <c r="E54"/>
  <c r="E55"/>
  <c r="E58"/>
  <c r="E62"/>
  <c r="E63"/>
  <c r="E66"/>
  <c r="E67"/>
  <c r="E68"/>
  <c r="E69"/>
  <c r="E70"/>
  <c r="E71"/>
  <c r="E73"/>
  <c r="E76"/>
  <c r="E80"/>
  <c r="D79"/>
  <c r="D78" s="1"/>
  <c r="D77" s="1"/>
  <c r="D75"/>
  <c r="D74" s="1"/>
  <c r="D72"/>
  <c r="D65"/>
  <c r="D61"/>
  <c r="D60" s="1"/>
  <c r="D57"/>
  <c r="D56" s="1"/>
  <c r="D51"/>
  <c r="D49"/>
  <c r="D40"/>
  <c r="D38"/>
  <c r="D28"/>
  <c r="D21"/>
  <c r="D16"/>
  <c r="D12"/>
  <c r="D10"/>
  <c r="D6"/>
  <c r="D5" l="1"/>
  <c r="D48"/>
  <c r="D64"/>
  <c r="D59"/>
  <c r="D15"/>
  <c r="D4" l="1"/>
  <c r="D81" s="1"/>
  <c r="I30" l="1"/>
  <c r="H30" s="1"/>
  <c r="I23"/>
  <c r="H23" s="1"/>
  <c r="I69"/>
  <c r="H69" s="1"/>
  <c r="I66"/>
  <c r="H66" s="1"/>
  <c r="I71"/>
  <c r="H71" s="1"/>
  <c r="J7"/>
  <c r="J8"/>
  <c r="J9"/>
  <c r="J11"/>
  <c r="J13"/>
  <c r="J14"/>
  <c r="J17"/>
  <c r="J18"/>
  <c r="J19"/>
  <c r="J20"/>
  <c r="J22"/>
  <c r="J24"/>
  <c r="J25"/>
  <c r="J26"/>
  <c r="J27"/>
  <c r="J29"/>
  <c r="J31"/>
  <c r="J32"/>
  <c r="J33"/>
  <c r="J34"/>
  <c r="J35"/>
  <c r="J36"/>
  <c r="J37"/>
  <c r="J39"/>
  <c r="J41"/>
  <c r="J42"/>
  <c r="J43"/>
  <c r="J44"/>
  <c r="J45"/>
  <c r="J46"/>
  <c r="J47"/>
  <c r="J50"/>
  <c r="J52"/>
  <c r="J53"/>
  <c r="J54"/>
  <c r="J55"/>
  <c r="J58"/>
  <c r="J62"/>
  <c r="J63"/>
  <c r="J67"/>
  <c r="J68"/>
  <c r="J70"/>
  <c r="J73"/>
  <c r="J76"/>
  <c r="J80"/>
  <c r="H7" i="27"/>
  <c r="H8"/>
  <c r="H9"/>
  <c r="H10"/>
  <c r="H11"/>
  <c r="H12"/>
  <c r="H13"/>
  <c r="H14"/>
  <c r="H15"/>
  <c r="H18"/>
  <c r="H20"/>
  <c r="H21"/>
  <c r="H4"/>
  <c r="D23"/>
  <c r="E23" s="1"/>
  <c r="H17"/>
  <c r="H16"/>
  <c r="J71" i="12" l="1"/>
  <c r="J69"/>
  <c r="J66"/>
  <c r="J23"/>
  <c r="J30"/>
  <c r="H19" i="27"/>
  <c r="H22"/>
  <c r="G23"/>
  <c r="F23" s="1"/>
  <c r="H23" l="1"/>
  <c r="I28" i="12" l="1"/>
  <c r="I10" l="1"/>
  <c r="F72" l="1"/>
  <c r="E72" s="1"/>
  <c r="F79"/>
  <c r="F75"/>
  <c r="F65"/>
  <c r="E65" s="1"/>
  <c r="F61"/>
  <c r="F57"/>
  <c r="F51"/>
  <c r="E51" s="1"/>
  <c r="F49"/>
  <c r="E49" s="1"/>
  <c r="F40"/>
  <c r="E40" s="1"/>
  <c r="F38"/>
  <c r="E38" s="1"/>
  <c r="F28"/>
  <c r="H28" s="1"/>
  <c r="F21"/>
  <c r="E21" s="1"/>
  <c r="F16"/>
  <c r="E16" s="1"/>
  <c r="F12"/>
  <c r="E12" s="1"/>
  <c r="F10"/>
  <c r="H10" s="1"/>
  <c r="F6"/>
  <c r="E6" s="1"/>
  <c r="F60" l="1"/>
  <c r="E60" s="1"/>
  <c r="E61"/>
  <c r="F78"/>
  <c r="E79"/>
  <c r="F56"/>
  <c r="E56" s="1"/>
  <c r="E57"/>
  <c r="J10"/>
  <c r="E10"/>
  <c r="E28"/>
  <c r="F74"/>
  <c r="E74" s="1"/>
  <c r="E75"/>
  <c r="J28"/>
  <c r="F48"/>
  <c r="E48" s="1"/>
  <c r="F5"/>
  <c r="E5" s="1"/>
  <c r="F64"/>
  <c r="F15"/>
  <c r="E15" s="1"/>
  <c r="F77" l="1"/>
  <c r="E77" s="1"/>
  <c r="E78"/>
  <c r="F59"/>
  <c r="E59" s="1"/>
  <c r="E64"/>
  <c r="F4"/>
  <c r="F81" l="1"/>
  <c r="E4"/>
  <c r="E81" s="1"/>
  <c r="I61"/>
  <c r="H61" s="1"/>
  <c r="J61" l="1"/>
  <c r="I75"/>
  <c r="H75" s="1"/>
  <c r="I79"/>
  <c r="H79" s="1"/>
  <c r="I72"/>
  <c r="H72" s="1"/>
  <c r="I57"/>
  <c r="H57" s="1"/>
  <c r="I51"/>
  <c r="H51" s="1"/>
  <c r="I49"/>
  <c r="H49" s="1"/>
  <c r="I40"/>
  <c r="H40" s="1"/>
  <c r="I38"/>
  <c r="H38" s="1"/>
  <c r="I21"/>
  <c r="H21" s="1"/>
  <c r="I16"/>
  <c r="H16" s="1"/>
  <c r="I12"/>
  <c r="H12" s="1"/>
  <c r="I6"/>
  <c r="H6" s="1"/>
  <c r="J12" l="1"/>
  <c r="J57"/>
  <c r="J6"/>
  <c r="J21"/>
  <c r="J51"/>
  <c r="J75"/>
  <c r="J40"/>
  <c r="J72"/>
  <c r="J38"/>
  <c r="J16"/>
  <c r="J49"/>
  <c r="J79"/>
  <c r="I78"/>
  <c r="H78" s="1"/>
  <c r="I65"/>
  <c r="H65" s="1"/>
  <c r="I60"/>
  <c r="H60" s="1"/>
  <c r="I56"/>
  <c r="H56" s="1"/>
  <c r="I74"/>
  <c r="H74" s="1"/>
  <c r="I48"/>
  <c r="H48" s="1"/>
  <c r="I5"/>
  <c r="H5" s="1"/>
  <c r="J74" l="1"/>
  <c r="J48"/>
  <c r="J78"/>
  <c r="J5"/>
  <c r="J65"/>
  <c r="J60"/>
  <c r="J56"/>
  <c r="I64"/>
  <c r="H64" s="1"/>
  <c r="I77"/>
  <c r="H77" s="1"/>
  <c r="I15"/>
  <c r="H15" s="1"/>
  <c r="J64" l="1"/>
  <c r="J77"/>
  <c r="J15"/>
  <c r="I59"/>
  <c r="H59" s="1"/>
  <c r="H81" s="1"/>
  <c r="I4"/>
  <c r="H4" s="1"/>
  <c r="J4" l="1"/>
  <c r="J59"/>
  <c r="I81"/>
  <c r="J81" l="1"/>
  <c r="A73" l="1"/>
  <c r="A72"/>
  <c r="A71"/>
  <c r="A69"/>
  <c r="A68"/>
  <c r="A67"/>
  <c r="A66"/>
  <c r="A65"/>
  <c r="A64"/>
  <c r="A62"/>
  <c r="A61"/>
  <c r="A60"/>
  <c r="A59"/>
  <c r="A54"/>
  <c r="A53"/>
  <c r="A52"/>
  <c r="A51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2"/>
  <c r="A11"/>
  <c r="A10"/>
  <c r="A9"/>
  <c r="A8"/>
  <c r="A7"/>
  <c r="A6"/>
  <c r="A5"/>
  <c r="A4"/>
</calcChain>
</file>

<file path=xl/sharedStrings.xml><?xml version="1.0" encoding="utf-8"?>
<sst xmlns="http://schemas.openxmlformats.org/spreadsheetml/2006/main" count="180" uniqueCount="167">
  <si>
    <t>UKUPNO</t>
  </si>
  <si>
    <t>Otplata glavn. Primlj. Zajmova od kred. Institituc.</t>
  </si>
  <si>
    <t>Izdaci za otpl. Glavn. Primljenih zajmova</t>
  </si>
  <si>
    <t>Izd. Za financ.imov.i otplate zajmova</t>
  </si>
  <si>
    <t>Ulaganja u računalne programe</t>
  </si>
  <si>
    <t>4262</t>
  </si>
  <si>
    <t>426</t>
  </si>
  <si>
    <t>4227</t>
  </si>
  <si>
    <t>Medicinska i laboratorijska oprema</t>
  </si>
  <si>
    <t>4224</t>
  </si>
  <si>
    <t>Oprema za održavanje i zaštitu</t>
  </si>
  <si>
    <t>4223</t>
  </si>
  <si>
    <t>Komunikacijska oprema</t>
  </si>
  <si>
    <t>4222</t>
  </si>
  <si>
    <t>Uredska oprema i namještaj</t>
  </si>
  <si>
    <t>4221</t>
  </si>
  <si>
    <t>Postrojenja i oprema</t>
  </si>
  <si>
    <t>422</t>
  </si>
  <si>
    <t>Rash. za nabavu proizv. dugotr. imovine</t>
  </si>
  <si>
    <t>42</t>
  </si>
  <si>
    <t>Licence</t>
  </si>
  <si>
    <t>4123</t>
  </si>
  <si>
    <t>Nematerijalna imovina</t>
  </si>
  <si>
    <t>412</t>
  </si>
  <si>
    <t>Rash. za nabavu neproizv. Dugotr. imovine</t>
  </si>
  <si>
    <t>41</t>
  </si>
  <si>
    <t>Rashodi za nabavu nefinancijske imovine</t>
  </si>
  <si>
    <t>4</t>
  </si>
  <si>
    <t>3434</t>
  </si>
  <si>
    <t>Zatezne kamate</t>
  </si>
  <si>
    <t>3433</t>
  </si>
  <si>
    <t xml:space="preserve">Negativne tečajne razlike </t>
  </si>
  <si>
    <t>3432</t>
  </si>
  <si>
    <t>3431</t>
  </si>
  <si>
    <t>Ostali financijski rashodi</t>
  </si>
  <si>
    <t>343</t>
  </si>
  <si>
    <t>Kam. za primlj kredite od krd. Inst.</t>
  </si>
  <si>
    <t>Kamate za primlj. Kredite</t>
  </si>
  <si>
    <t>Financijski rashodi</t>
  </si>
  <si>
    <t>34</t>
  </si>
  <si>
    <t>Ostali nespomenuti rashodi posl.</t>
  </si>
  <si>
    <t>3299</t>
  </si>
  <si>
    <t>Troškovi sudskih postupaka</t>
  </si>
  <si>
    <t>3296</t>
  </si>
  <si>
    <t>Pristojbe i naknade</t>
  </si>
  <si>
    <t>3295</t>
  </si>
  <si>
    <t>Članarine i norme</t>
  </si>
  <si>
    <t>3294</t>
  </si>
  <si>
    <t>Reprezentacija</t>
  </si>
  <si>
    <t>3293</t>
  </si>
  <si>
    <t>Premije osiguranja</t>
  </si>
  <si>
    <t>3292</t>
  </si>
  <si>
    <t>Naknade za rad predst.i izvrš. tijela, povjer. i slično</t>
  </si>
  <si>
    <t>3291</t>
  </si>
  <si>
    <t>Ostali nespomenuti rashodi poslovanja</t>
  </si>
  <si>
    <t>329</t>
  </si>
  <si>
    <t>3241</t>
  </si>
  <si>
    <t>Naknade troškova osobama izvan radnog odnosa</t>
  </si>
  <si>
    <t>324</t>
  </si>
  <si>
    <t>Ostale usluge</t>
  </si>
  <si>
    <t>3239</t>
  </si>
  <si>
    <t>Računalne usluge</t>
  </si>
  <si>
    <t>3238</t>
  </si>
  <si>
    <t>Intelektualne i osobne usluge</t>
  </si>
  <si>
    <t>3237</t>
  </si>
  <si>
    <t>Zdravstvene i veterinarske usluge</t>
  </si>
  <si>
    <t>3236</t>
  </si>
  <si>
    <t>Zakupnine i najamnine</t>
  </si>
  <si>
    <t>3235</t>
  </si>
  <si>
    <t>Komunalne usluge</t>
  </si>
  <si>
    <t>3234</t>
  </si>
  <si>
    <t>Usluge promidžbe i informiranja</t>
  </si>
  <si>
    <t>3233</t>
  </si>
  <si>
    <t>Usluge tekućeg i inv.  održavanja</t>
  </si>
  <si>
    <t>3232</t>
  </si>
  <si>
    <t>Usluge telefona, pošte i prijevoza</t>
  </si>
  <si>
    <t>3231</t>
  </si>
  <si>
    <t>Rashodi za usluge</t>
  </si>
  <si>
    <t>323</t>
  </si>
  <si>
    <t>Službena, radna i zašt.odjeća i ob.</t>
  </si>
  <si>
    <t>3227</t>
  </si>
  <si>
    <t>Sitni inventar i auto gume</t>
  </si>
  <si>
    <t>3225</t>
  </si>
  <si>
    <t>Materijal i dijel. za tek. i invest. Održ.</t>
  </si>
  <si>
    <t>3224</t>
  </si>
  <si>
    <t>Energija</t>
  </si>
  <si>
    <t>3223</t>
  </si>
  <si>
    <t>Materijal i sirovine</t>
  </si>
  <si>
    <t>3222</t>
  </si>
  <si>
    <t>Uredski materijal i ostali mat. rashodi</t>
  </si>
  <si>
    <t>3221</t>
  </si>
  <si>
    <t>Rashodi za materijal i energiju</t>
  </si>
  <si>
    <t>322</t>
  </si>
  <si>
    <t>Ostale naknade troškova zaposlenima</t>
  </si>
  <si>
    <t>3214</t>
  </si>
  <si>
    <t>Stručno usavršavanje zaposlenika</t>
  </si>
  <si>
    <t>3213</t>
  </si>
  <si>
    <t>Nakn. za prijev. rad na ter. odv. Živ.</t>
  </si>
  <si>
    <t>3212</t>
  </si>
  <si>
    <t>Službena putovanja</t>
  </si>
  <si>
    <t>3211</t>
  </si>
  <si>
    <t>Naknade troškova zaposlenima</t>
  </si>
  <si>
    <t>321</t>
  </si>
  <si>
    <t>Materijalni rashodi</t>
  </si>
  <si>
    <t>32</t>
  </si>
  <si>
    <t>Doprinosi za zapošljavanje</t>
  </si>
  <si>
    <t>Doprinosi za obvezno zdravstveno osiguranje</t>
  </si>
  <si>
    <t>3132</t>
  </si>
  <si>
    <t>Doprinosi na plaće</t>
  </si>
  <si>
    <t>Ostali rashodi za zaposlene</t>
  </si>
  <si>
    <t>3121</t>
  </si>
  <si>
    <t>Plaće za posebne uvjete rada</t>
  </si>
  <si>
    <t>3114</t>
  </si>
  <si>
    <t>Plaće za prekovremeni rad</t>
  </si>
  <si>
    <t>3113</t>
  </si>
  <si>
    <t>Plaće za redovan rad</t>
  </si>
  <si>
    <t>3111</t>
  </si>
  <si>
    <t>Plaće (Bruto)</t>
  </si>
  <si>
    <t>311</t>
  </si>
  <si>
    <t>Rashodi za zaposlene</t>
  </si>
  <si>
    <t>31</t>
  </si>
  <si>
    <t>Rashodi poslovanja</t>
  </si>
  <si>
    <t>3</t>
  </si>
  <si>
    <t>Naziv</t>
  </si>
  <si>
    <t>Račun iz raču. Pl.</t>
  </si>
  <si>
    <t>len</t>
  </si>
  <si>
    <t>63414 pomoći od HZMO, HZZ, HZZO</t>
  </si>
  <si>
    <t>64132 kamate</t>
  </si>
  <si>
    <t>64151 pozitivne tečajne razlike</t>
  </si>
  <si>
    <t>65264 dopunsko</t>
  </si>
  <si>
    <t>65267 refund.osig.</t>
  </si>
  <si>
    <t>66151 vlastiti prihodi</t>
  </si>
  <si>
    <t>66313 tekuće donacije</t>
  </si>
  <si>
    <t>67111 prih.za finan.rashoda-pgž</t>
  </si>
  <si>
    <t>67311 HZZO</t>
  </si>
  <si>
    <t>68311 ostali prihodi</t>
  </si>
  <si>
    <t>66323 kapitalne donacije</t>
  </si>
  <si>
    <t>Thalassotherapia Opatija - Specijalna bolnica za medicinsku rehabilitaciju bolesti srca, pluća i reumatizma</t>
  </si>
  <si>
    <t xml:space="preserve">Nakn. trošk. osob. izvan radn. odnosa </t>
  </si>
  <si>
    <t>Bank. usluge i usluge platnog prom.</t>
  </si>
  <si>
    <t>Ostali nespomenuti financijski rashodi</t>
  </si>
  <si>
    <t>Uređaji, strojevi i oprema za ostale namjene</t>
  </si>
  <si>
    <t>Nematerijalna proizvedena imovina</t>
  </si>
  <si>
    <t>Otplata glavn. Primlj. Kred. Dugoročni</t>
  </si>
  <si>
    <t>67141 prih.iz nadl. prorač. za financ. izdataka za otplatu zajmova</t>
  </si>
  <si>
    <t>Ostali rash. za zaposl.</t>
  </si>
  <si>
    <t>Kazne, penali i nakn. štete</t>
  </si>
  <si>
    <t>Nakn šteta pravnim i fizičkim osobama</t>
  </si>
  <si>
    <t>Rashodi za dodatna ulaganja na nefinancijskoj imovini</t>
  </si>
  <si>
    <t>Dodatna ulaganja na građevinskim objektima</t>
  </si>
  <si>
    <t>67121, prih.za nab. nefinanc. imovine</t>
  </si>
  <si>
    <t>64143 zatezne kamate</t>
  </si>
  <si>
    <t>66311 tekuće donacije od fizičkih osoba</t>
  </si>
  <si>
    <t>Ostala nematerijalna imovina</t>
  </si>
  <si>
    <t>Instrumenti, uređaji i strojevi</t>
  </si>
  <si>
    <t>84432 Primljeni krediti</t>
  </si>
  <si>
    <t>92211 višak prih.posl. Iz 2022.g.</t>
  </si>
  <si>
    <t>63622 kapitalne pomoći iz državnog proračuna prorač korisn.</t>
  </si>
  <si>
    <t>1. REBALANS 2023. GOD. U €</t>
  </si>
  <si>
    <t>63612 TEKUĆE pomoći iz državnog proračuna prorač korisn.</t>
  </si>
  <si>
    <t>PLAN ZA 2023. GOD. U €</t>
  </si>
  <si>
    <t>2. REBALANS 2023. GOD. U €</t>
  </si>
  <si>
    <t>VIŠE / MANJE</t>
  </si>
  <si>
    <t>FINANCIJSKI PLAN RASHODA I IZDATAKA ZA 2023. GOD.1. I 2. IZMJENE I DOPUNE U €</t>
  </si>
  <si>
    <t>FINANCIJSKI PLAN PRIHODA I PRIMITAKA ZA 2023. GOD.1. I 2. IZMJENE I DOPUNE U €</t>
  </si>
  <si>
    <t>INDEKS rebalans 1 / plan</t>
  </si>
  <si>
    <t>INDEKS rebalans 2 / rebalans 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</si>
</sst>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.00\ _k_n_-;\-* #,##0.00\ _k_n_-;_-* &quot;-&quot;??\ _k_n_-;_-@_-"/>
  </numFmts>
  <fonts count="5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</font>
    <font>
      <sz val="8"/>
      <color rgb="FF000000"/>
      <name val="Arial"/>
      <family val="2"/>
      <charset val="238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rgb="FF000000"/>
      <name val="Arial"/>
      <family val="2"/>
      <charset val="238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  <charset val="238"/>
    </font>
    <font>
      <b/>
      <sz val="9"/>
      <color rgb="FF000000"/>
      <name val="Arial"/>
      <family val="2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</font>
    <font>
      <b/>
      <sz val="12"/>
      <color indexed="8"/>
      <name val="Arial"/>
      <family val="2"/>
      <charset val="238"/>
    </font>
    <font>
      <b/>
      <sz val="9"/>
      <color theme="1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9"/>
      <color theme="1"/>
      <name val="Arial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6"/>
      <color theme="1"/>
      <name val="Arial"/>
      <family val="2"/>
      <charset val="238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  <charset val="238"/>
    </font>
    <font>
      <sz val="10"/>
      <color rgb="FF000000"/>
      <name val="Arial"/>
      <family val="2"/>
    </font>
    <font>
      <b/>
      <sz val="9"/>
      <color indexed="8"/>
      <name val="Arial"/>
      <family val="2"/>
      <charset val="238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color rgb="FF000000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10" applyNumberFormat="0" applyAlignment="0" applyProtection="0"/>
    <xf numFmtId="0" fontId="20" fillId="23" borderId="11" applyNumberFormat="0" applyAlignment="0" applyProtection="0"/>
    <xf numFmtId="0" fontId="21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26" fillId="13" borderId="10" applyNumberFormat="0" applyAlignment="0" applyProtection="0"/>
    <xf numFmtId="0" fontId="27" fillId="0" borderId="15" applyNumberFormat="0" applyFill="0" applyAlignment="0" applyProtection="0"/>
    <xf numFmtId="0" fontId="28" fillId="13" borderId="0" applyNumberFormat="0" applyBorder="0" applyAlignment="0" applyProtection="0"/>
    <xf numFmtId="0" fontId="29" fillId="0" borderId="0"/>
    <xf numFmtId="0" fontId="29" fillId="10" borderId="16" applyNumberFormat="0" applyFont="0" applyAlignment="0" applyProtection="0"/>
    <xf numFmtId="0" fontId="30" fillId="0" borderId="0"/>
    <xf numFmtId="0" fontId="30" fillId="0" borderId="0"/>
    <xf numFmtId="0" fontId="29" fillId="0" borderId="0"/>
    <xf numFmtId="0" fontId="29" fillId="0" borderId="0"/>
    <xf numFmtId="0" fontId="31" fillId="22" borderId="17" applyNumberFormat="0" applyAlignment="0" applyProtection="0"/>
    <xf numFmtId="0" fontId="32" fillId="0" borderId="0" applyNumberFormat="0" applyFill="0" applyBorder="0" applyAlignment="0" applyProtection="0"/>
    <xf numFmtId="0" fontId="33" fillId="0" borderId="18" applyNumberFormat="0" applyFill="0" applyAlignment="0" applyProtection="0"/>
    <xf numFmtId="0" fontId="2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0" borderId="0"/>
    <xf numFmtId="164" fontId="1" fillId="0" borderId="0" applyFont="0" applyFill="0" applyBorder="0" applyAlignment="0" applyProtection="0"/>
  </cellStyleXfs>
  <cellXfs count="193">
    <xf numFmtId="0" fontId="0" fillId="0" borderId="0" xfId="0"/>
    <xf numFmtId="0" fontId="2" fillId="0" borderId="0" xfId="1" applyFont="1" applyAlignment="1">
      <alignment horizontal="left" indent="1"/>
    </xf>
    <xf numFmtId="0" fontId="2" fillId="0" borderId="0" xfId="1" applyFont="1" applyAlignment="1"/>
    <xf numFmtId="0" fontId="35" fillId="0" borderId="0" xfId="42" applyNumberFormat="1" applyFont="1" applyFill="1" applyBorder="1" applyAlignment="1" applyProtection="1"/>
    <xf numFmtId="0" fontId="35" fillId="0" borderId="0" xfId="42" applyNumberFormat="1" applyFont="1" applyFill="1" applyBorder="1" applyAlignment="1" applyProtection="1">
      <alignment vertical="center"/>
    </xf>
    <xf numFmtId="3" fontId="35" fillId="0" borderId="0" xfId="42" applyNumberFormat="1" applyFont="1" applyFill="1" applyBorder="1" applyAlignment="1" applyProtection="1"/>
    <xf numFmtId="0" fontId="12" fillId="6" borderId="23" xfId="1" applyFont="1" applyFill="1" applyBorder="1" applyAlignment="1">
      <alignment horizontal="left" wrapText="1" indent="4"/>
    </xf>
    <xf numFmtId="0" fontId="7" fillId="4" borderId="24" xfId="1" applyFont="1" applyFill="1" applyBorder="1" applyAlignment="1">
      <alignment wrapText="1"/>
    </xf>
    <xf numFmtId="0" fontId="4" fillId="3" borderId="24" xfId="1" applyFont="1" applyFill="1" applyBorder="1" applyAlignment="1">
      <alignment horizontal="center" wrapText="1"/>
    </xf>
    <xf numFmtId="0" fontId="7" fillId="4" borderId="24" xfId="1" applyFont="1" applyFill="1" applyBorder="1" applyAlignment="1">
      <alignment horizontal="left" wrapText="1"/>
    </xf>
    <xf numFmtId="0" fontId="10" fillId="5" borderId="25" xfId="1" applyFont="1" applyFill="1" applyBorder="1" applyAlignment="1"/>
    <xf numFmtId="0" fontId="7" fillId="4" borderId="23" xfId="1" applyFont="1" applyFill="1" applyBorder="1" applyAlignment="1">
      <alignment horizontal="left" wrapText="1"/>
    </xf>
    <xf numFmtId="0" fontId="13" fillId="7" borderId="24" xfId="1" applyFont="1" applyFill="1" applyBorder="1" applyAlignment="1">
      <alignment horizontal="center" wrapText="1"/>
    </xf>
    <xf numFmtId="0" fontId="4" fillId="3" borderId="26" xfId="1" applyFont="1" applyFill="1" applyBorder="1" applyAlignment="1">
      <alignment horizontal="center" wrapText="1"/>
    </xf>
    <xf numFmtId="0" fontId="4" fillId="3" borderId="7" xfId="1" applyFont="1" applyFill="1" applyBorder="1" applyAlignment="1">
      <alignment horizontal="center" wrapText="1"/>
    </xf>
    <xf numFmtId="4" fontId="11" fillId="5" borderId="27" xfId="1" applyNumberFormat="1" applyFont="1" applyFill="1" applyBorder="1" applyAlignment="1">
      <alignment horizontal="right" wrapText="1"/>
    </xf>
    <xf numFmtId="0" fontId="7" fillId="4" borderId="27" xfId="1" applyFont="1" applyFill="1" applyBorder="1" applyAlignment="1">
      <alignment wrapText="1"/>
    </xf>
    <xf numFmtId="0" fontId="4" fillId="3" borderId="27" xfId="1" applyFont="1" applyFill="1" applyBorder="1" applyAlignment="1">
      <alignment horizontal="center" wrapText="1"/>
    </xf>
    <xf numFmtId="0" fontId="4" fillId="3" borderId="4" xfId="1" applyFont="1" applyFill="1" applyBorder="1" applyAlignment="1">
      <alignment horizontal="center" wrapText="1"/>
    </xf>
    <xf numFmtId="4" fontId="2" fillId="0" borderId="0" xfId="2" applyNumberFormat="1" applyFont="1" applyFill="1" applyAlignment="1"/>
    <xf numFmtId="0" fontId="10" fillId="5" borderId="25" xfId="1" applyFont="1" applyFill="1" applyBorder="1" applyAlignment="1">
      <alignment horizontal="left"/>
    </xf>
    <xf numFmtId="0" fontId="10" fillId="4" borderId="28" xfId="1" applyFont="1" applyFill="1" applyBorder="1" applyAlignment="1">
      <alignment wrapText="1"/>
    </xf>
    <xf numFmtId="0" fontId="12" fillId="6" borderId="29" xfId="1" applyFont="1" applyFill="1" applyBorder="1" applyAlignment="1">
      <alignment horizontal="left" wrapText="1" indent="4"/>
    </xf>
    <xf numFmtId="4" fontId="11" fillId="5" borderId="30" xfId="1" applyNumberFormat="1" applyFont="1" applyFill="1" applyBorder="1" applyAlignment="1">
      <alignment horizontal="right" wrapText="1"/>
    </xf>
    <xf numFmtId="0" fontId="7" fillId="4" borderId="30" xfId="1" applyFont="1" applyFill="1" applyBorder="1" applyAlignment="1">
      <alignment wrapText="1"/>
    </xf>
    <xf numFmtId="0" fontId="4" fillId="3" borderId="31" xfId="1" applyFont="1" applyFill="1" applyBorder="1" applyAlignment="1">
      <alignment wrapText="1"/>
    </xf>
    <xf numFmtId="0" fontId="4" fillId="3" borderId="29" xfId="1" applyFont="1" applyFill="1" applyBorder="1" applyAlignment="1">
      <alignment wrapText="1"/>
    </xf>
    <xf numFmtId="0" fontId="10" fillId="5" borderId="30" xfId="1" applyFont="1" applyFill="1" applyBorder="1" applyAlignment="1">
      <alignment wrapText="1"/>
    </xf>
    <xf numFmtId="0" fontId="4" fillId="3" borderId="30" xfId="1" applyFont="1" applyFill="1" applyBorder="1" applyAlignment="1">
      <alignment wrapText="1"/>
    </xf>
    <xf numFmtId="0" fontId="11" fillId="6" borderId="22" xfId="1" applyFont="1" applyFill="1" applyBorder="1" applyAlignment="1">
      <alignment wrapText="1"/>
    </xf>
    <xf numFmtId="0" fontId="11" fillId="5" borderId="22" xfId="1" applyFont="1" applyFill="1" applyBorder="1" applyAlignment="1">
      <alignment wrapText="1"/>
    </xf>
    <xf numFmtId="0" fontId="11" fillId="4" borderId="22" xfId="1" applyFont="1" applyFill="1" applyBorder="1" applyAlignment="1">
      <alignment wrapText="1"/>
    </xf>
    <xf numFmtId="0" fontId="11" fillId="6" borderId="5" xfId="1" applyFont="1" applyFill="1" applyBorder="1" applyAlignment="1">
      <alignment horizontal="right" wrapText="1"/>
    </xf>
    <xf numFmtId="0" fontId="11" fillId="4" borderId="5" xfId="1" applyFont="1" applyFill="1" applyBorder="1" applyAlignment="1">
      <alignment horizontal="left" wrapText="1"/>
    </xf>
    <xf numFmtId="3" fontId="11" fillId="5" borderId="30" xfId="1" applyNumberFormat="1" applyFont="1" applyFill="1" applyBorder="1" applyAlignment="1">
      <alignment horizontal="right" wrapText="1"/>
    </xf>
    <xf numFmtId="0" fontId="7" fillId="4" borderId="30" xfId="1" applyFont="1" applyFill="1" applyBorder="1" applyAlignment="1">
      <alignment horizontal="left" wrapText="1"/>
    </xf>
    <xf numFmtId="0" fontId="11" fillId="5" borderId="5" xfId="1" applyFont="1" applyFill="1" applyBorder="1" applyAlignment="1">
      <alignment horizontal="right" wrapText="1"/>
    </xf>
    <xf numFmtId="0" fontId="4" fillId="3" borderId="23" xfId="1" applyFont="1" applyFill="1" applyBorder="1" applyAlignment="1">
      <alignment horizontal="center" wrapText="1"/>
    </xf>
    <xf numFmtId="43" fontId="2" fillId="0" borderId="0" xfId="51" applyFont="1" applyAlignment="1">
      <alignment horizontal="left" indent="1"/>
    </xf>
    <xf numFmtId="0" fontId="7" fillId="4" borderId="25" xfId="1" applyFont="1" applyFill="1" applyBorder="1" applyAlignment="1">
      <alignment horizontal="left" wrapText="1"/>
    </xf>
    <xf numFmtId="4" fontId="2" fillId="0" borderId="0" xfId="1" applyNumberFormat="1" applyFont="1" applyAlignment="1">
      <alignment horizontal="left" indent="1"/>
    </xf>
    <xf numFmtId="0" fontId="10" fillId="0" borderId="32" xfId="1" applyFont="1" applyBorder="1" applyAlignment="1">
      <alignment horizontal="center" vertical="center" wrapText="1"/>
    </xf>
    <xf numFmtId="0" fontId="10" fillId="0" borderId="33" xfId="1" applyFont="1" applyBorder="1" applyAlignment="1">
      <alignment horizontal="center" vertical="center" wrapText="1"/>
    </xf>
    <xf numFmtId="4" fontId="3" fillId="25" borderId="1" xfId="1" applyNumberFormat="1" applyFont="1" applyFill="1" applyBorder="1" applyAlignment="1">
      <alignment horizontal="center" vertical="center" wrapText="1"/>
    </xf>
    <xf numFmtId="4" fontId="3" fillId="0" borderId="3" xfId="1" applyNumberFormat="1" applyFont="1" applyFill="1" applyBorder="1" applyAlignment="1">
      <alignment horizontal="center" vertical="center" wrapText="1"/>
    </xf>
    <xf numFmtId="0" fontId="4" fillId="3" borderId="34" xfId="1" applyFont="1" applyFill="1" applyBorder="1" applyAlignment="1">
      <alignment wrapText="1"/>
    </xf>
    <xf numFmtId="0" fontId="4" fillId="3" borderId="6" xfId="1" applyFont="1" applyFill="1" applyBorder="1" applyAlignment="1">
      <alignment wrapText="1"/>
    </xf>
    <xf numFmtId="0" fontId="10" fillId="6" borderId="28" xfId="1" applyFont="1" applyFill="1" applyBorder="1" applyAlignment="1">
      <alignment wrapText="1"/>
    </xf>
    <xf numFmtId="0" fontId="10" fillId="5" borderId="34" xfId="1" applyFont="1" applyFill="1" applyBorder="1" applyAlignment="1">
      <alignment wrapText="1"/>
    </xf>
    <xf numFmtId="0" fontId="7" fillId="4" borderId="34" xfId="1" applyFont="1" applyFill="1" applyBorder="1" applyAlignment="1">
      <alignment wrapText="1"/>
    </xf>
    <xf numFmtId="0" fontId="7" fillId="4" borderId="35" xfId="1" applyFont="1" applyFill="1" applyBorder="1" applyAlignment="1">
      <alignment wrapText="1"/>
    </xf>
    <xf numFmtId="0" fontId="4" fillId="3" borderId="28" xfId="1" applyFont="1" applyFill="1" applyBorder="1" applyAlignment="1">
      <alignment wrapText="1"/>
    </xf>
    <xf numFmtId="0" fontId="10" fillId="5" borderId="35" xfId="1" applyFont="1" applyFill="1" applyBorder="1" applyAlignment="1">
      <alignment wrapText="1"/>
    </xf>
    <xf numFmtId="0" fontId="10" fillId="6" borderId="6" xfId="1" applyFont="1" applyFill="1" applyBorder="1" applyAlignment="1">
      <alignment wrapText="1"/>
    </xf>
    <xf numFmtId="0" fontId="10" fillId="5" borderId="6" xfId="1" applyFont="1" applyFill="1" applyBorder="1" applyAlignment="1">
      <alignment wrapText="1"/>
    </xf>
    <xf numFmtId="0" fontId="7" fillId="4" borderId="6" xfId="1" applyFont="1" applyFill="1" applyBorder="1" applyAlignment="1">
      <alignment wrapText="1"/>
    </xf>
    <xf numFmtId="0" fontId="4" fillId="3" borderId="36" xfId="1" applyFont="1" applyFill="1" applyBorder="1" applyAlignment="1">
      <alignment wrapText="1"/>
    </xf>
    <xf numFmtId="4" fontId="2" fillId="0" borderId="5" xfId="2" applyNumberFormat="1" applyFont="1" applyBorder="1" applyAlignment="1"/>
    <xf numFmtId="3" fontId="2" fillId="0" borderId="0" xfId="1" applyNumberFormat="1" applyFont="1" applyAlignment="1">
      <alignment horizontal="left" indent="1"/>
    </xf>
    <xf numFmtId="3" fontId="35" fillId="0" borderId="0" xfId="42" applyNumberFormat="1" applyFont="1" applyFill="1" applyBorder="1" applyAlignment="1" applyProtection="1">
      <alignment wrapText="1"/>
    </xf>
    <xf numFmtId="0" fontId="2" fillId="0" borderId="0" xfId="1" applyFont="1" applyFill="1" applyAlignment="1">
      <alignment horizontal="left" indent="1"/>
    </xf>
    <xf numFmtId="0" fontId="3" fillId="2" borderId="3" xfId="1" applyFont="1" applyFill="1" applyBorder="1" applyAlignment="1"/>
    <xf numFmtId="43" fontId="2" fillId="0" borderId="0" xfId="51" applyFont="1" applyFill="1" applyAlignment="1">
      <alignment horizontal="left" indent="1"/>
    </xf>
    <xf numFmtId="0" fontId="2" fillId="0" borderId="0" xfId="1" applyFont="1" applyAlignment="1">
      <alignment horizontal="left" wrapText="1" indent="1"/>
    </xf>
    <xf numFmtId="4" fontId="9" fillId="6" borderId="5" xfId="1" applyNumberFormat="1" applyFont="1" applyFill="1" applyBorder="1" applyAlignment="1">
      <alignment horizontal="right" wrapText="1"/>
    </xf>
    <xf numFmtId="4" fontId="9" fillId="5" borderId="5" xfId="2" applyNumberFormat="1" applyFont="1" applyFill="1" applyBorder="1" applyAlignment="1">
      <alignment wrapText="1"/>
    </xf>
    <xf numFmtId="4" fontId="8" fillId="4" borderId="5" xfId="2" applyNumberFormat="1" applyFont="1" applyFill="1" applyBorder="1" applyAlignment="1">
      <alignment wrapText="1"/>
    </xf>
    <xf numFmtId="4" fontId="42" fillId="0" borderId="5" xfId="2" applyNumberFormat="1" applyFont="1" applyBorder="1" applyAlignment="1"/>
    <xf numFmtId="4" fontId="6" fillId="4" borderId="5" xfId="2" applyNumberFormat="1" applyFont="1" applyFill="1" applyBorder="1" applyAlignment="1">
      <alignment wrapText="1"/>
    </xf>
    <xf numFmtId="4" fontId="5" fillId="6" borderId="5" xfId="2" applyNumberFormat="1" applyFont="1" applyFill="1" applyBorder="1" applyAlignment="1">
      <alignment wrapText="1"/>
    </xf>
    <xf numFmtId="4" fontId="5" fillId="5" borderId="5" xfId="2" applyNumberFormat="1" applyFont="1" applyFill="1" applyBorder="1" applyAlignment="1">
      <alignment wrapText="1"/>
    </xf>
    <xf numFmtId="4" fontId="2" fillId="0" borderId="21" xfId="2" applyNumberFormat="1" applyFont="1" applyBorder="1" applyAlignment="1"/>
    <xf numFmtId="4" fontId="3" fillId="26" borderId="1" xfId="2" applyNumberFormat="1" applyFont="1" applyFill="1" applyBorder="1" applyAlignment="1"/>
    <xf numFmtId="43" fontId="2" fillId="0" borderId="0" xfId="51" applyFont="1" applyAlignment="1">
      <alignment horizontal="left" wrapText="1" indent="1"/>
    </xf>
    <xf numFmtId="4" fontId="2" fillId="0" borderId="5" xfId="2" applyNumberFormat="1" applyFont="1" applyFill="1" applyBorder="1" applyAlignment="1"/>
    <xf numFmtId="0" fontId="10" fillId="5" borderId="24" xfId="1" applyFont="1" applyFill="1" applyBorder="1" applyAlignment="1"/>
    <xf numFmtId="0" fontId="39" fillId="0" borderId="3" xfId="1" applyFont="1" applyBorder="1" applyAlignment="1">
      <alignment horizontal="center" wrapText="1"/>
    </xf>
    <xf numFmtId="0" fontId="39" fillId="0" borderId="19" xfId="1" applyFont="1" applyBorder="1" applyAlignment="1">
      <alignment horizontal="center" wrapText="1"/>
    </xf>
    <xf numFmtId="0" fontId="39" fillId="0" borderId="2" xfId="1" applyFont="1" applyBorder="1" applyAlignment="1">
      <alignment horizontal="center" wrapText="1"/>
    </xf>
    <xf numFmtId="43" fontId="2" fillId="0" borderId="22" xfId="51" applyFont="1" applyBorder="1" applyAlignment="1">
      <alignment horizontal="left" indent="1"/>
    </xf>
    <xf numFmtId="43" fontId="2" fillId="0" borderId="22" xfId="51" applyFont="1" applyFill="1" applyBorder="1" applyAlignment="1">
      <alignment horizontal="left" indent="1"/>
    </xf>
    <xf numFmtId="43" fontId="9" fillId="6" borderId="22" xfId="51" applyFont="1" applyFill="1" applyBorder="1" applyAlignment="1">
      <alignment horizontal="right" wrapText="1"/>
    </xf>
    <xf numFmtId="43" fontId="9" fillId="5" borderId="22" xfId="51" applyFont="1" applyFill="1" applyBorder="1" applyAlignment="1">
      <alignment wrapText="1"/>
    </xf>
    <xf numFmtId="43" fontId="8" fillId="4" borderId="22" xfId="51" applyFont="1" applyFill="1" applyBorder="1" applyAlignment="1">
      <alignment wrapText="1"/>
    </xf>
    <xf numFmtId="43" fontId="6" fillId="4" borderId="22" xfId="51" applyFont="1" applyFill="1" applyBorder="1" applyAlignment="1">
      <alignment wrapText="1"/>
    </xf>
    <xf numFmtId="43" fontId="5" fillId="6" borderId="22" xfId="51" applyFont="1" applyFill="1" applyBorder="1" applyAlignment="1">
      <alignment wrapText="1"/>
    </xf>
    <xf numFmtId="43" fontId="5" fillId="5" borderId="22" xfId="51" applyFont="1" applyFill="1" applyBorder="1" applyAlignment="1">
      <alignment wrapText="1"/>
    </xf>
    <xf numFmtId="43" fontId="2" fillId="0" borderId="36" xfId="51" applyFont="1" applyBorder="1" applyAlignment="1">
      <alignment horizontal="left" indent="1"/>
    </xf>
    <xf numFmtId="4" fontId="3" fillId="0" borderId="19" xfId="1" applyNumberFormat="1" applyFont="1" applyFill="1" applyBorder="1" applyAlignment="1">
      <alignment horizontal="center" vertical="center" wrapText="1"/>
    </xf>
    <xf numFmtId="43" fontId="2" fillId="0" borderId="40" xfId="51" applyFont="1" applyBorder="1" applyAlignment="1">
      <alignment horizontal="left" indent="1"/>
    </xf>
    <xf numFmtId="43" fontId="2" fillId="0" borderId="40" xfId="51" applyFont="1" applyFill="1" applyBorder="1" applyAlignment="1">
      <alignment horizontal="left" indent="1"/>
    </xf>
    <xf numFmtId="43" fontId="9" fillId="6" borderId="40" xfId="51" applyFont="1" applyFill="1" applyBorder="1" applyAlignment="1">
      <alignment horizontal="right" wrapText="1"/>
    </xf>
    <xf numFmtId="43" fontId="9" fillId="5" borderId="40" xfId="51" applyFont="1" applyFill="1" applyBorder="1" applyAlignment="1">
      <alignment wrapText="1"/>
    </xf>
    <xf numFmtId="43" fontId="8" fillId="4" borderId="40" xfId="51" applyFont="1" applyFill="1" applyBorder="1" applyAlignment="1">
      <alignment wrapText="1"/>
    </xf>
    <xf numFmtId="43" fontId="6" fillId="4" borderId="40" xfId="51" applyFont="1" applyFill="1" applyBorder="1" applyAlignment="1">
      <alignment wrapText="1"/>
    </xf>
    <xf numFmtId="43" fontId="5" fillId="6" borderId="40" xfId="51" applyFont="1" applyFill="1" applyBorder="1" applyAlignment="1">
      <alignment wrapText="1"/>
    </xf>
    <xf numFmtId="43" fontId="5" fillId="5" borderId="40" xfId="51" applyFont="1" applyFill="1" applyBorder="1" applyAlignment="1">
      <alignment wrapText="1"/>
    </xf>
    <xf numFmtId="43" fontId="2" fillId="0" borderId="42" xfId="51" applyFont="1" applyBorder="1" applyAlignment="1">
      <alignment horizontal="left" indent="1"/>
    </xf>
    <xf numFmtId="0" fontId="39" fillId="0" borderId="43" xfId="1" applyFont="1" applyBorder="1" applyAlignment="1">
      <alignment horizont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26" borderId="3" xfId="2" applyNumberFormat="1" applyFont="1" applyFill="1" applyBorder="1" applyAlignment="1"/>
    <xf numFmtId="4" fontId="3" fillId="26" borderId="2" xfId="2" applyNumberFormat="1" applyFont="1" applyFill="1" applyBorder="1" applyAlignment="1"/>
    <xf numFmtId="43" fontId="43" fillId="0" borderId="5" xfId="1" applyNumberFormat="1" applyFont="1" applyFill="1" applyBorder="1" applyAlignment="1">
      <alignment wrapText="1"/>
    </xf>
    <xf numFmtId="43" fontId="41" fillId="0" borderId="8" xfId="51" applyFont="1" applyFill="1" applyBorder="1" applyAlignment="1">
      <alignment horizontal="right" wrapText="1"/>
    </xf>
    <xf numFmtId="43" fontId="34" fillId="0" borderId="21" xfId="51" applyFont="1" applyBorder="1" applyAlignment="1">
      <alignment horizontal="left" indent="1"/>
    </xf>
    <xf numFmtId="43" fontId="2" fillId="0" borderId="0" xfId="51" applyFont="1" applyBorder="1" applyAlignment="1">
      <alignment wrapText="1"/>
    </xf>
    <xf numFmtId="4" fontId="15" fillId="0" borderId="1" xfId="1" applyNumberFormat="1" applyFont="1" applyFill="1" applyBorder="1" applyAlignment="1">
      <alignment horizontal="center" vertical="center" wrapText="1"/>
    </xf>
    <xf numFmtId="43" fontId="40" fillId="0" borderId="8" xfId="51" applyFont="1" applyFill="1" applyBorder="1" applyAlignment="1">
      <alignment horizontal="right" wrapText="1"/>
    </xf>
    <xf numFmtId="43" fontId="6" fillId="4" borderId="41" xfId="51" applyFont="1" applyFill="1" applyBorder="1" applyAlignment="1">
      <alignment wrapText="1"/>
    </xf>
    <xf numFmtId="43" fontId="5" fillId="5" borderId="41" xfId="51" applyFont="1" applyFill="1" applyBorder="1" applyAlignment="1">
      <alignment wrapText="1"/>
    </xf>
    <xf numFmtId="43" fontId="40" fillId="0" borderId="41" xfId="51" applyFont="1" applyFill="1" applyBorder="1" applyAlignment="1">
      <alignment horizontal="right" wrapText="1"/>
    </xf>
    <xf numFmtId="43" fontId="14" fillId="6" borderId="37" xfId="51" applyFont="1" applyFill="1" applyBorder="1" applyAlignment="1">
      <alignment horizontal="right" wrapText="1"/>
    </xf>
    <xf numFmtId="0" fontId="10" fillId="0" borderId="1" xfId="1" applyFont="1" applyBorder="1" applyAlignment="1">
      <alignment horizontal="center" vertical="center" wrapText="1"/>
    </xf>
    <xf numFmtId="43" fontId="5" fillId="6" borderId="41" xfId="51" applyFont="1" applyFill="1" applyBorder="1" applyAlignment="1">
      <alignment horizontal="right" wrapText="1"/>
    </xf>
    <xf numFmtId="3" fontId="5" fillId="6" borderId="8" xfId="1" applyNumberFormat="1" applyFont="1" applyFill="1" applyBorder="1" applyAlignment="1">
      <alignment horizontal="right" wrapText="1"/>
    </xf>
    <xf numFmtId="43" fontId="8" fillId="6" borderId="8" xfId="1" applyNumberFormat="1" applyFont="1" applyFill="1" applyBorder="1" applyAlignment="1">
      <alignment wrapText="1"/>
    </xf>
    <xf numFmtId="43" fontId="45" fillId="6" borderId="41" xfId="51" applyFont="1" applyFill="1" applyBorder="1" applyAlignment="1">
      <alignment horizontal="right" wrapText="1"/>
    </xf>
    <xf numFmtId="43" fontId="6" fillId="6" borderId="8" xfId="51" applyFont="1" applyFill="1" applyBorder="1" applyAlignment="1">
      <alignment horizontal="right" wrapText="1"/>
    </xf>
    <xf numFmtId="43" fontId="45" fillId="6" borderId="8" xfId="51" applyFont="1" applyFill="1" applyBorder="1" applyAlignment="1">
      <alignment horizontal="right" wrapText="1"/>
    </xf>
    <xf numFmtId="3" fontId="5" fillId="5" borderId="5" xfId="2" applyNumberFormat="1" applyFont="1" applyFill="1" applyBorder="1" applyAlignment="1">
      <alignment wrapText="1"/>
    </xf>
    <xf numFmtId="43" fontId="8" fillId="5" borderId="5" xfId="1" applyNumberFormat="1" applyFont="1" applyFill="1" applyBorder="1" applyAlignment="1">
      <alignment wrapText="1"/>
    </xf>
    <xf numFmtId="43" fontId="45" fillId="5" borderId="41" xfId="51" applyFont="1" applyFill="1" applyBorder="1" applyAlignment="1">
      <alignment horizontal="right" wrapText="1"/>
    </xf>
    <xf numFmtId="43" fontId="6" fillId="5" borderId="8" xfId="51" applyFont="1" applyFill="1" applyBorder="1" applyAlignment="1">
      <alignment horizontal="right" wrapText="1"/>
    </xf>
    <xf numFmtId="43" fontId="45" fillId="5" borderId="8" xfId="51" applyFont="1" applyFill="1" applyBorder="1" applyAlignment="1">
      <alignment horizontal="right" wrapText="1"/>
    </xf>
    <xf numFmtId="43" fontId="5" fillId="5" borderId="37" xfId="51" applyFont="1" applyFill="1" applyBorder="1" applyAlignment="1">
      <alignment wrapText="1"/>
    </xf>
    <xf numFmtId="43" fontId="8" fillId="4" borderId="5" xfId="1" applyNumberFormat="1" applyFont="1" applyFill="1" applyBorder="1" applyAlignment="1">
      <alignment wrapText="1"/>
    </xf>
    <xf numFmtId="43" fontId="45" fillId="4" borderId="41" xfId="51" applyFont="1" applyFill="1" applyBorder="1" applyAlignment="1">
      <alignment horizontal="right" wrapText="1"/>
    </xf>
    <xf numFmtId="43" fontId="6" fillId="4" borderId="8" xfId="51" applyFont="1" applyFill="1" applyBorder="1" applyAlignment="1">
      <alignment horizontal="right" wrapText="1"/>
    </xf>
    <xf numFmtId="3" fontId="6" fillId="4" borderId="5" xfId="2" applyNumberFormat="1" applyFont="1" applyFill="1" applyBorder="1" applyAlignment="1">
      <alignment wrapText="1"/>
    </xf>
    <xf numFmtId="43" fontId="45" fillId="4" borderId="8" xfId="51" applyFont="1" applyFill="1" applyBorder="1" applyAlignment="1">
      <alignment horizontal="right" wrapText="1"/>
    </xf>
    <xf numFmtId="43" fontId="6" fillId="4" borderId="37" xfId="51" applyFont="1" applyFill="1" applyBorder="1" applyAlignment="1">
      <alignment wrapText="1"/>
    </xf>
    <xf numFmtId="43" fontId="8" fillId="6" borderId="5" xfId="1" applyNumberFormat="1" applyFont="1" applyFill="1" applyBorder="1" applyAlignment="1">
      <alignment wrapText="1"/>
    </xf>
    <xf numFmtId="43" fontId="40" fillId="0" borderId="44" xfId="51" applyFont="1" applyFill="1" applyBorder="1" applyAlignment="1">
      <alignment horizontal="right" wrapText="1"/>
    </xf>
    <xf numFmtId="43" fontId="45" fillId="0" borderId="1" xfId="51" applyFont="1" applyFill="1" applyBorder="1" applyAlignment="1">
      <alignment horizontal="right" wrapText="1"/>
    </xf>
    <xf numFmtId="43" fontId="40" fillId="0" borderId="45" xfId="51" applyFont="1" applyFill="1" applyBorder="1" applyAlignment="1">
      <alignment horizontal="right" wrapText="1"/>
    </xf>
    <xf numFmtId="0" fontId="39" fillId="0" borderId="0" xfId="1" applyFont="1" applyBorder="1" applyAlignment="1"/>
    <xf numFmtId="4" fontId="38" fillId="24" borderId="8" xfId="42" applyNumberFormat="1" applyFont="1" applyFill="1" applyBorder="1" applyAlignment="1">
      <alignment horizontal="right" wrapText="1"/>
    </xf>
    <xf numFmtId="4" fontId="35" fillId="0" borderId="8" xfId="42" applyNumberFormat="1" applyFont="1" applyFill="1" applyBorder="1" applyAlignment="1" applyProtection="1">
      <alignment horizontal="right"/>
    </xf>
    <xf numFmtId="0" fontId="10" fillId="0" borderId="3" xfId="1" applyFont="1" applyBorder="1" applyAlignment="1">
      <alignment horizontal="center" vertical="center" wrapText="1"/>
    </xf>
    <xf numFmtId="1" fontId="38" fillId="24" borderId="39" xfId="42" applyNumberFormat="1" applyFont="1" applyFill="1" applyBorder="1" applyAlignment="1">
      <alignment horizontal="left" wrapText="1"/>
    </xf>
    <xf numFmtId="1" fontId="38" fillId="24" borderId="37" xfId="42" applyNumberFormat="1" applyFont="1" applyFill="1" applyBorder="1" applyAlignment="1">
      <alignment horizontal="left" wrapText="1"/>
    </xf>
    <xf numFmtId="1" fontId="36" fillId="0" borderId="22" xfId="42" applyNumberFormat="1" applyFont="1" applyBorder="1" applyAlignment="1">
      <alignment horizontal="left" wrapText="1"/>
    </xf>
    <xf numFmtId="1" fontId="36" fillId="0" borderId="36" xfId="42" applyNumberFormat="1" applyFont="1" applyBorder="1" applyAlignment="1">
      <alignment horizontal="left" wrapText="1"/>
    </xf>
    <xf numFmtId="4" fontId="15" fillId="0" borderId="19" xfId="1" applyNumberFormat="1" applyFont="1" applyFill="1" applyBorder="1" applyAlignment="1">
      <alignment horizontal="center" vertical="center" wrapText="1"/>
    </xf>
    <xf numFmtId="4" fontId="35" fillId="0" borderId="9" xfId="42" applyNumberFormat="1" applyFont="1" applyFill="1" applyBorder="1" applyAlignment="1" applyProtection="1">
      <alignment horizontal="right"/>
    </xf>
    <xf numFmtId="4" fontId="35" fillId="0" borderId="20" xfId="42" applyNumberFormat="1" applyFont="1" applyFill="1" applyBorder="1" applyAlignment="1" applyProtection="1">
      <alignment horizontal="right"/>
    </xf>
    <xf numFmtId="4" fontId="38" fillId="24" borderId="8" xfId="2" applyNumberFormat="1" applyFont="1" applyFill="1" applyBorder="1" applyAlignment="1">
      <alignment horizontal="right" wrapText="1"/>
    </xf>
    <xf numFmtId="4" fontId="35" fillId="0" borderId="45" xfId="42" applyNumberFormat="1" applyFont="1" applyFill="1" applyBorder="1" applyAlignment="1" applyProtection="1">
      <alignment horizontal="right"/>
    </xf>
    <xf numFmtId="4" fontId="47" fillId="24" borderId="8" xfId="42" applyNumberFormat="1" applyFont="1" applyFill="1" applyBorder="1" applyAlignment="1">
      <alignment horizontal="right" wrapText="1"/>
    </xf>
    <xf numFmtId="4" fontId="46" fillId="0" borderId="5" xfId="42" applyNumberFormat="1" applyFont="1" applyFill="1" applyBorder="1" applyAlignment="1" applyProtection="1">
      <alignment horizontal="right"/>
    </xf>
    <xf numFmtId="4" fontId="47" fillId="0" borderId="5" xfId="42" applyNumberFormat="1" applyFont="1" applyBorder="1" applyAlignment="1">
      <alignment horizontal="right" wrapText="1"/>
    </xf>
    <xf numFmtId="4" fontId="47" fillId="0" borderId="21" xfId="42" applyNumberFormat="1" applyFont="1" applyBorder="1" applyAlignment="1">
      <alignment horizontal="right" wrapText="1"/>
    </xf>
    <xf numFmtId="4" fontId="47" fillId="24" borderId="8" xfId="51" applyNumberFormat="1" applyFont="1" applyFill="1" applyBorder="1" applyAlignment="1">
      <alignment horizontal="right" wrapText="1"/>
    </xf>
    <xf numFmtId="4" fontId="47" fillId="0" borderId="5" xfId="51" applyNumberFormat="1" applyFont="1" applyBorder="1" applyAlignment="1">
      <alignment horizontal="right" wrapText="1"/>
    </xf>
    <xf numFmtId="4" fontId="47" fillId="0" borderId="21" xfId="51" applyNumberFormat="1" applyFont="1" applyBorder="1" applyAlignment="1">
      <alignment horizontal="right" wrapText="1"/>
    </xf>
    <xf numFmtId="4" fontId="47" fillId="0" borderId="21" xfId="51" applyNumberFormat="1" applyFont="1" applyFill="1" applyBorder="1" applyAlignment="1">
      <alignment horizontal="right" wrapText="1"/>
    </xf>
    <xf numFmtId="4" fontId="47" fillId="0" borderId="8" xfId="2" applyNumberFormat="1" applyFont="1" applyFill="1" applyBorder="1" applyAlignment="1">
      <alignment horizontal="right" wrapText="1"/>
    </xf>
    <xf numFmtId="4" fontId="47" fillId="0" borderId="5" xfId="2" applyNumberFormat="1" applyFont="1" applyFill="1" applyBorder="1" applyAlignment="1">
      <alignment horizontal="right" wrapText="1"/>
    </xf>
    <xf numFmtId="1" fontId="37" fillId="0" borderId="3" xfId="42" applyNumberFormat="1" applyFont="1" applyBorder="1" applyAlignment="1">
      <alignment wrapText="1"/>
    </xf>
    <xf numFmtId="4" fontId="37" fillId="0" borderId="1" xfId="42" applyNumberFormat="1" applyFont="1" applyBorder="1" applyAlignment="1">
      <alignment horizontal="right" wrapText="1"/>
    </xf>
    <xf numFmtId="4" fontId="6" fillId="0" borderId="1" xfId="42" applyNumberFormat="1" applyFont="1" applyFill="1" applyBorder="1" applyAlignment="1" applyProtection="1">
      <alignment horizontal="right"/>
    </xf>
    <xf numFmtId="1" fontId="36" fillId="0" borderId="36" xfId="42" applyNumberFormat="1" applyFont="1" applyFill="1" applyBorder="1" applyAlignment="1">
      <alignment horizontal="left" wrapText="1"/>
    </xf>
    <xf numFmtId="4" fontId="38" fillId="24" borderId="45" xfId="42" applyNumberFormat="1" applyFont="1" applyFill="1" applyBorder="1" applyAlignment="1">
      <alignment horizontal="right" wrapText="1"/>
    </xf>
    <xf numFmtId="4" fontId="35" fillId="0" borderId="38" xfId="42" applyNumberFormat="1" applyFont="1" applyFill="1" applyBorder="1" applyAlignment="1" applyProtection="1">
      <alignment horizontal="right"/>
    </xf>
    <xf numFmtId="4" fontId="38" fillId="24" borderId="45" xfId="2" applyNumberFormat="1" applyFont="1" applyFill="1" applyBorder="1" applyAlignment="1">
      <alignment horizontal="right" wrapText="1"/>
    </xf>
    <xf numFmtId="4" fontId="47" fillId="0" borderId="21" xfId="2" applyNumberFormat="1" applyFont="1" applyFill="1" applyBorder="1" applyAlignment="1">
      <alignment horizontal="right" wrapText="1"/>
    </xf>
    <xf numFmtId="4" fontId="6" fillId="0" borderId="19" xfId="42" applyNumberFormat="1" applyFont="1" applyFill="1" applyBorder="1" applyAlignment="1" applyProtection="1">
      <alignment horizontal="right"/>
    </xf>
    <xf numFmtId="4" fontId="37" fillId="24" borderId="1" xfId="2" applyNumberFormat="1" applyFont="1" applyFill="1" applyBorder="1" applyAlignment="1">
      <alignment horizontal="right" wrapText="1"/>
    </xf>
    <xf numFmtId="4" fontId="3" fillId="27" borderId="1" xfId="1" applyNumberFormat="1" applyFont="1" applyFill="1" applyBorder="1" applyAlignment="1">
      <alignment horizontal="center" vertical="center" wrapText="1"/>
    </xf>
    <xf numFmtId="4" fontId="48" fillId="27" borderId="1" xfId="42" applyNumberFormat="1" applyFont="1" applyFill="1" applyBorder="1" applyAlignment="1">
      <alignment horizontal="right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48" fillId="2" borderId="1" xfId="51" applyNumberFormat="1" applyFont="1" applyFill="1" applyBorder="1" applyAlignment="1">
      <alignment horizontal="right" wrapText="1"/>
    </xf>
    <xf numFmtId="4" fontId="48" fillId="25" borderId="1" xfId="2" applyNumberFormat="1" applyFont="1" applyFill="1" applyBorder="1" applyAlignment="1">
      <alignment horizontal="right" wrapText="1"/>
    </xf>
    <xf numFmtId="0" fontId="39" fillId="0" borderId="3" xfId="1" applyFont="1" applyBorder="1" applyAlignment="1">
      <alignment horizontal="center"/>
    </xf>
    <xf numFmtId="0" fontId="39" fillId="0" borderId="19" xfId="1" applyFont="1" applyBorder="1" applyAlignment="1">
      <alignment horizontal="center"/>
    </xf>
    <xf numFmtId="0" fontId="39" fillId="0" borderId="2" xfId="1" applyFont="1" applyBorder="1" applyAlignment="1">
      <alignment horizontal="center"/>
    </xf>
    <xf numFmtId="0" fontId="6" fillId="0" borderId="3" xfId="42" applyNumberFormat="1" applyFont="1" applyFill="1" applyBorder="1" applyAlignment="1" applyProtection="1">
      <alignment vertical="center"/>
    </xf>
    <xf numFmtId="0" fontId="6" fillId="0" borderId="19" xfId="42" applyNumberFormat="1" applyFont="1" applyFill="1" applyBorder="1" applyAlignment="1" applyProtection="1">
      <alignment vertical="center"/>
    </xf>
    <xf numFmtId="0" fontId="6" fillId="0" borderId="2" xfId="42" applyNumberFormat="1" applyFont="1" applyFill="1" applyBorder="1" applyAlignment="1" applyProtection="1">
      <alignment vertical="center"/>
    </xf>
    <xf numFmtId="0" fontId="35" fillId="0" borderId="19" xfId="42" applyNumberFormat="1" applyFont="1" applyFill="1" applyBorder="1" applyAlignment="1" applyProtection="1">
      <alignment vertical="center"/>
    </xf>
    <xf numFmtId="0" fontId="2" fillId="0" borderId="19" xfId="1" applyFont="1" applyBorder="1" applyAlignment="1"/>
    <xf numFmtId="4" fontId="2" fillId="0" borderId="19" xfId="2" applyNumberFormat="1" applyFont="1" applyBorder="1" applyAlignment="1"/>
    <xf numFmtId="0" fontId="6" fillId="0" borderId="2" xfId="42" applyNumberFormat="1" applyFont="1" applyFill="1" applyBorder="1" applyAlignment="1" applyProtection="1"/>
    <xf numFmtId="43" fontId="49" fillId="0" borderId="5" xfId="1" applyNumberFormat="1" applyFont="1" applyFill="1" applyBorder="1" applyAlignment="1">
      <alignment wrapText="1"/>
    </xf>
    <xf numFmtId="43" fontId="50" fillId="0" borderId="41" xfId="51" applyFont="1" applyFill="1" applyBorder="1" applyAlignment="1">
      <alignment horizontal="right" wrapText="1"/>
    </xf>
    <xf numFmtId="43" fontId="50" fillId="0" borderId="8" xfId="51" applyFont="1" applyFill="1" applyBorder="1" applyAlignment="1">
      <alignment horizontal="right" wrapText="1"/>
    </xf>
    <xf numFmtId="43" fontId="44" fillId="4" borderId="22" xfId="51" applyFont="1" applyFill="1" applyBorder="1" applyAlignment="1">
      <alignment wrapText="1"/>
    </xf>
    <xf numFmtId="43" fontId="7" fillId="4" borderId="5" xfId="1" applyNumberFormat="1" applyFont="1" applyFill="1" applyBorder="1" applyAlignment="1">
      <alignment wrapText="1"/>
    </xf>
    <xf numFmtId="43" fontId="44" fillId="4" borderId="40" xfId="51" applyFont="1" applyFill="1" applyBorder="1" applyAlignment="1">
      <alignment wrapText="1"/>
    </xf>
    <xf numFmtId="43" fontId="44" fillId="4" borderId="41" xfId="51" applyFont="1" applyFill="1" applyBorder="1" applyAlignment="1">
      <alignment horizontal="right" wrapText="1"/>
    </xf>
    <xf numFmtId="43" fontId="44" fillId="4" borderId="8" xfId="51" applyFont="1" applyFill="1" applyBorder="1" applyAlignment="1">
      <alignment horizontal="right" wrapText="1"/>
    </xf>
    <xf numFmtId="4" fontId="44" fillId="4" borderId="5" xfId="2" applyNumberFormat="1" applyFont="1" applyFill="1" applyBorder="1" applyAlignment="1">
      <alignment wrapText="1"/>
    </xf>
    <xf numFmtId="43" fontId="51" fillId="0" borderId="5" xfId="1" applyNumberFormat="1" applyFont="1" applyFill="1" applyBorder="1" applyAlignment="1">
      <alignment wrapText="1"/>
    </xf>
  </cellXfs>
  <cellStyles count="55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 2" xfId="39"/>
    <cellStyle name="Normalno 2" xfId="1"/>
    <cellStyle name="Note" xfId="40"/>
    <cellStyle name="Obično" xfId="0" builtinId="0"/>
    <cellStyle name="Obično 2" xfId="41"/>
    <cellStyle name="Obično 2 2" xfId="53"/>
    <cellStyle name="Obično 3" xfId="42"/>
    <cellStyle name="Obično 3 2" xfId="43"/>
    <cellStyle name="Obično 3 3" xfId="44"/>
    <cellStyle name="Output" xfId="45"/>
    <cellStyle name="Title" xfId="46"/>
    <cellStyle name="Total" xfId="47"/>
    <cellStyle name="Warning Text" xfId="48"/>
    <cellStyle name="Zarez" xfId="51" builtinId="3"/>
    <cellStyle name="Zarez [0] 2" xfId="54"/>
    <cellStyle name="Zarez 2" xfId="2"/>
    <cellStyle name="Zarez 2 2" xfId="49"/>
    <cellStyle name="Zarez 2 3" xfId="50"/>
    <cellStyle name="Zarez 3" xfId="52"/>
  </cellStyles>
  <dxfs count="0"/>
  <tableStyles count="0" defaultTableStyle="TableStyleMedium9" defaultPivotStyle="PivotStyleLight16"/>
  <colors>
    <mruColors>
      <color rgb="FFFFCCFF"/>
      <color rgb="FFCCECFF"/>
      <color rgb="FFF0FDCF"/>
      <color rgb="FFFF7C8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2" name="TekstniOkvir 1"/>
        <xdr:cNvSpPr txBox="1"/>
      </xdr:nvSpPr>
      <xdr:spPr>
        <a:xfrm>
          <a:off x="135731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84731" cy="264560"/>
    <xdr:sp macro="" textlink="">
      <xdr:nvSpPr>
        <xdr:cNvPr id="3" name="TekstniOkvir 2"/>
        <xdr:cNvSpPr txBox="1"/>
      </xdr:nvSpPr>
      <xdr:spPr>
        <a:xfrm>
          <a:off x="135731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7</xdr:col>
      <xdr:colOff>0</xdr:colOff>
      <xdr:row>1</xdr:row>
      <xdr:rowOff>0</xdr:rowOff>
    </xdr:from>
    <xdr:ext cx="184731" cy="264560"/>
    <xdr:sp macro="" textlink="">
      <xdr:nvSpPr>
        <xdr:cNvPr id="4" name="TekstniOkvir 3"/>
        <xdr:cNvSpPr txBox="1"/>
      </xdr:nvSpPr>
      <xdr:spPr>
        <a:xfrm>
          <a:off x="13573125" y="20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7</xdr:col>
      <xdr:colOff>0</xdr:colOff>
      <xdr:row>1</xdr:row>
      <xdr:rowOff>161925</xdr:rowOff>
    </xdr:from>
    <xdr:ext cx="184731" cy="264560"/>
    <xdr:sp macro="" textlink="">
      <xdr:nvSpPr>
        <xdr:cNvPr id="5" name="TekstniOkvir 4"/>
        <xdr:cNvSpPr txBox="1"/>
      </xdr:nvSpPr>
      <xdr:spPr>
        <a:xfrm>
          <a:off x="13573125" y="371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84"/>
  <sheetViews>
    <sheetView tabSelected="1" topLeftCell="B1" workbookViewId="0">
      <selection activeCell="K77" sqref="K77"/>
    </sheetView>
  </sheetViews>
  <sheetFormatPr defaultColWidth="9.140625" defaultRowHeight="12"/>
  <cols>
    <col min="1" max="1" width="9.140625" style="1" hidden="1" customWidth="1"/>
    <col min="2" max="2" width="8.85546875" style="1" bestFit="1" customWidth="1"/>
    <col min="3" max="3" width="41.85546875" style="1" customWidth="1"/>
    <col min="4" max="4" width="18.42578125" style="1" customWidth="1"/>
    <col min="5" max="5" width="14.7109375" style="1" bestFit="1" customWidth="1"/>
    <col min="6" max="6" width="17.140625" style="1" bestFit="1" customWidth="1"/>
    <col min="7" max="7" width="8.7109375" style="1" bestFit="1" customWidth="1"/>
    <col min="8" max="8" width="13.42578125" style="1" bestFit="1" customWidth="1"/>
    <col min="9" max="9" width="18.140625" style="1" customWidth="1"/>
    <col min="10" max="10" width="9.140625" style="1" customWidth="1"/>
    <col min="11" max="11" width="29.7109375" style="1" customWidth="1"/>
    <col min="12" max="16384" width="9.140625" style="1"/>
  </cols>
  <sheetData>
    <row r="1" spans="1:10" ht="13.5" customHeight="1" thickBot="1">
      <c r="B1" s="176" t="s">
        <v>137</v>
      </c>
      <c r="C1" s="177"/>
      <c r="D1" s="177"/>
      <c r="E1" s="177"/>
      <c r="F1" s="177"/>
      <c r="G1" s="177"/>
      <c r="H1" s="177"/>
      <c r="I1" s="177"/>
      <c r="J1" s="178"/>
    </row>
    <row r="2" spans="1:10" ht="44.25" customHeight="1" thickBot="1">
      <c r="B2" s="76" t="s">
        <v>163</v>
      </c>
      <c r="C2" s="77"/>
      <c r="D2" s="77"/>
      <c r="E2" s="98"/>
      <c r="F2" s="77"/>
      <c r="G2" s="77"/>
      <c r="H2" s="77"/>
      <c r="I2" s="77"/>
      <c r="J2" s="78"/>
    </row>
    <row r="3" spans="1:10" ht="63" customHeight="1" thickBot="1">
      <c r="A3" s="1" t="s">
        <v>125</v>
      </c>
      <c r="B3" s="41" t="s">
        <v>124</v>
      </c>
      <c r="C3" s="42" t="s">
        <v>123</v>
      </c>
      <c r="D3" s="44" t="s">
        <v>160</v>
      </c>
      <c r="E3" s="112" t="s">
        <v>162</v>
      </c>
      <c r="F3" s="88" t="s">
        <v>158</v>
      </c>
      <c r="G3" s="106" t="s">
        <v>165</v>
      </c>
      <c r="H3" s="112" t="s">
        <v>162</v>
      </c>
      <c r="I3" s="99" t="s">
        <v>161</v>
      </c>
      <c r="J3" s="106" t="s">
        <v>166</v>
      </c>
    </row>
    <row r="4" spans="1:10" ht="15.75">
      <c r="A4" s="1" t="e">
        <f>LEN(#REF!)</f>
        <v>#REF!</v>
      </c>
      <c r="B4" s="6" t="s">
        <v>122</v>
      </c>
      <c r="C4" s="47" t="s">
        <v>121</v>
      </c>
      <c r="D4" s="111">
        <f t="shared" ref="D4" si="0">D5+D15+D48+D56</f>
        <v>10365650</v>
      </c>
      <c r="E4" s="115">
        <f>F4-D4</f>
        <v>956243</v>
      </c>
      <c r="F4" s="113">
        <f t="shared" ref="F4" si="1">F5+F15+F48+F56</f>
        <v>11321893</v>
      </c>
      <c r="G4" s="116">
        <f>F4/D4*100</f>
        <v>109.22511371694009</v>
      </c>
      <c r="H4" s="117">
        <f>I4-F4</f>
        <v>557448</v>
      </c>
      <c r="I4" s="114">
        <f>I5+I15+I48+I56</f>
        <v>11879341</v>
      </c>
      <c r="J4" s="118">
        <f>I4/F4*100</f>
        <v>104.92362893731639</v>
      </c>
    </row>
    <row r="5" spans="1:10" ht="15.75">
      <c r="A5" s="1" t="e">
        <f>LEN(#REF!)</f>
        <v>#REF!</v>
      </c>
      <c r="B5" s="75" t="s">
        <v>120</v>
      </c>
      <c r="C5" s="48" t="s">
        <v>119</v>
      </c>
      <c r="D5" s="86">
        <f t="shared" ref="D5" si="2">D6+D10+D12</f>
        <v>6260000</v>
      </c>
      <c r="E5" s="120">
        <f>F5-D5</f>
        <v>335840</v>
      </c>
      <c r="F5" s="96">
        <f t="shared" ref="F5" si="3">F6+F10+F12</f>
        <v>6595840</v>
      </c>
      <c r="G5" s="121">
        <f t="shared" ref="G5:G68" si="4">F5/D5*100</f>
        <v>105.36485623003196</v>
      </c>
      <c r="H5" s="122">
        <f t="shared" ref="H5:H68" si="5">I5-F5</f>
        <v>395000</v>
      </c>
      <c r="I5" s="119">
        <f>I6+I10+I12</f>
        <v>6990840</v>
      </c>
      <c r="J5" s="123">
        <f>I5/F5*100</f>
        <v>105.98862313215602</v>
      </c>
    </row>
    <row r="6" spans="1:10" ht="12.75">
      <c r="A6" s="1" t="e">
        <f>LEN(#REF!)</f>
        <v>#REF!</v>
      </c>
      <c r="B6" s="7" t="s">
        <v>118</v>
      </c>
      <c r="C6" s="49" t="s">
        <v>117</v>
      </c>
      <c r="D6" s="84">
        <f t="shared" ref="D6" si="6">SUM(D7:D9)</f>
        <v>5110100</v>
      </c>
      <c r="E6" s="125">
        <f>F6-D6</f>
        <v>275440</v>
      </c>
      <c r="F6" s="94">
        <f t="shared" ref="F6" si="7">SUM(F7:F9)</f>
        <v>5385540</v>
      </c>
      <c r="G6" s="126">
        <f t="shared" si="4"/>
        <v>105.39010978258743</v>
      </c>
      <c r="H6" s="127">
        <f t="shared" si="5"/>
        <v>315000</v>
      </c>
      <c r="I6" s="128">
        <f>SUM(I7:I9)</f>
        <v>5700540</v>
      </c>
      <c r="J6" s="129">
        <f>I6/F6*100</f>
        <v>105.84899564389086</v>
      </c>
    </row>
    <row r="7" spans="1:10">
      <c r="A7" s="1" t="e">
        <f>LEN(#REF!)</f>
        <v>#REF!</v>
      </c>
      <c r="B7" s="8" t="s">
        <v>116</v>
      </c>
      <c r="C7" s="45" t="s">
        <v>115</v>
      </c>
      <c r="D7" s="79">
        <v>4353260</v>
      </c>
      <c r="E7" s="183">
        <f>F7-D7</f>
        <v>246740</v>
      </c>
      <c r="F7" s="89">
        <v>4600000</v>
      </c>
      <c r="G7" s="184">
        <f t="shared" si="4"/>
        <v>105.6679362133206</v>
      </c>
      <c r="H7" s="185">
        <f t="shared" si="5"/>
        <v>280000</v>
      </c>
      <c r="I7" s="57">
        <v>4880000</v>
      </c>
      <c r="J7" s="185">
        <f>I7/F7*100</f>
        <v>106.08695652173914</v>
      </c>
    </row>
    <row r="8" spans="1:10">
      <c r="A8" s="1" t="e">
        <f>LEN(#REF!)</f>
        <v>#REF!</v>
      </c>
      <c r="B8" s="8" t="s">
        <v>114</v>
      </c>
      <c r="C8" s="45" t="s">
        <v>113</v>
      </c>
      <c r="D8" s="79">
        <v>245540</v>
      </c>
      <c r="E8" s="183">
        <f>F8-D8</f>
        <v>0</v>
      </c>
      <c r="F8" s="89">
        <v>245540</v>
      </c>
      <c r="G8" s="184">
        <f t="shared" si="4"/>
        <v>100</v>
      </c>
      <c r="H8" s="185">
        <f t="shared" si="5"/>
        <v>0</v>
      </c>
      <c r="I8" s="57">
        <v>245540</v>
      </c>
      <c r="J8" s="185">
        <f>I8/F8*100</f>
        <v>100</v>
      </c>
    </row>
    <row r="9" spans="1:10">
      <c r="A9" s="1" t="e">
        <f>LEN(#REF!)</f>
        <v>#REF!</v>
      </c>
      <c r="B9" s="8" t="s">
        <v>112</v>
      </c>
      <c r="C9" s="45" t="s">
        <v>111</v>
      </c>
      <c r="D9" s="79">
        <v>511300</v>
      </c>
      <c r="E9" s="183">
        <f>F9-D9</f>
        <v>28700</v>
      </c>
      <c r="F9" s="89">
        <v>540000</v>
      </c>
      <c r="G9" s="184">
        <f t="shared" si="4"/>
        <v>105.61314296890281</v>
      </c>
      <c r="H9" s="185">
        <f t="shared" si="5"/>
        <v>35000</v>
      </c>
      <c r="I9" s="57">
        <v>575000</v>
      </c>
      <c r="J9" s="185">
        <f>I9/F9*100</f>
        <v>106.4814814814815</v>
      </c>
    </row>
    <row r="10" spans="1:10">
      <c r="A10" s="1" t="e">
        <f>LEN(#REF!)</f>
        <v>#REF!</v>
      </c>
      <c r="B10" s="9">
        <v>312</v>
      </c>
      <c r="C10" s="49" t="s">
        <v>109</v>
      </c>
      <c r="D10" s="186">
        <f t="shared" ref="D10" si="8">SUM(D11)</f>
        <v>306600</v>
      </c>
      <c r="E10" s="187">
        <f>F10-D10</f>
        <v>43400</v>
      </c>
      <c r="F10" s="188">
        <f t="shared" ref="F10" si="9">SUM(F11)</f>
        <v>350000</v>
      </c>
      <c r="G10" s="189">
        <f t="shared" si="4"/>
        <v>114.15525114155251</v>
      </c>
      <c r="H10" s="190">
        <f t="shared" si="5"/>
        <v>40000</v>
      </c>
      <c r="I10" s="191">
        <f>SUM(I11)</f>
        <v>390000</v>
      </c>
      <c r="J10" s="190">
        <f>I10/F10*100</f>
        <v>111.42857142857143</v>
      </c>
    </row>
    <row r="11" spans="1:10">
      <c r="A11" s="1" t="e">
        <f>LEN(#REF!)</f>
        <v>#REF!</v>
      </c>
      <c r="B11" s="8" t="s">
        <v>110</v>
      </c>
      <c r="C11" s="45" t="s">
        <v>109</v>
      </c>
      <c r="D11" s="79">
        <v>306600</v>
      </c>
      <c r="E11" s="183">
        <f>F11-D11</f>
        <v>43400</v>
      </c>
      <c r="F11" s="89">
        <v>350000</v>
      </c>
      <c r="G11" s="184">
        <f t="shared" si="4"/>
        <v>114.15525114155251</v>
      </c>
      <c r="H11" s="185">
        <f t="shared" si="5"/>
        <v>40000</v>
      </c>
      <c r="I11" s="57">
        <v>390000</v>
      </c>
      <c r="J11" s="185">
        <f>I11/F11*100</f>
        <v>111.42857142857143</v>
      </c>
    </row>
    <row r="12" spans="1:10" ht="12.75">
      <c r="A12" s="1" t="e">
        <f>LEN(#REF!)</f>
        <v>#REF!</v>
      </c>
      <c r="B12" s="39">
        <v>313</v>
      </c>
      <c r="C12" s="50" t="s">
        <v>108</v>
      </c>
      <c r="D12" s="84">
        <f t="shared" ref="D12" si="10">SUM(D13:D14)</f>
        <v>843300</v>
      </c>
      <c r="E12" s="125">
        <f>F12-D12</f>
        <v>17000</v>
      </c>
      <c r="F12" s="94">
        <f t="shared" ref="F12" si="11">SUM(F13:F14)</f>
        <v>860300</v>
      </c>
      <c r="G12" s="126">
        <f t="shared" si="4"/>
        <v>102.01588995612474</v>
      </c>
      <c r="H12" s="127">
        <f t="shared" si="5"/>
        <v>40000</v>
      </c>
      <c r="I12" s="68">
        <f>SUM(I13:I14)</f>
        <v>900300</v>
      </c>
      <c r="J12" s="129">
        <f>I12/F12*100</f>
        <v>104.64954085784028</v>
      </c>
    </row>
    <row r="13" spans="1:10">
      <c r="B13" s="37" t="s">
        <v>107</v>
      </c>
      <c r="C13" s="51" t="s">
        <v>106</v>
      </c>
      <c r="D13" s="79">
        <v>843200</v>
      </c>
      <c r="E13" s="183">
        <f>F13-D13</f>
        <v>16800</v>
      </c>
      <c r="F13" s="89">
        <v>860000</v>
      </c>
      <c r="G13" s="184">
        <f t="shared" si="4"/>
        <v>101.99240986717268</v>
      </c>
      <c r="H13" s="185">
        <f t="shared" si="5"/>
        <v>40000</v>
      </c>
      <c r="I13" s="57">
        <v>900000</v>
      </c>
      <c r="J13" s="185">
        <f>I13/F13*100</f>
        <v>104.65116279069768</v>
      </c>
    </row>
    <row r="14" spans="1:10">
      <c r="B14" s="8">
        <v>3133</v>
      </c>
      <c r="C14" s="45" t="s">
        <v>105</v>
      </c>
      <c r="D14" s="79">
        <v>100</v>
      </c>
      <c r="E14" s="183">
        <f>F14-D14</f>
        <v>200</v>
      </c>
      <c r="F14" s="89">
        <v>300</v>
      </c>
      <c r="G14" s="184">
        <f t="shared" si="4"/>
        <v>300</v>
      </c>
      <c r="H14" s="185">
        <f t="shared" si="5"/>
        <v>0</v>
      </c>
      <c r="I14" s="57">
        <v>300</v>
      </c>
      <c r="J14" s="185">
        <f>I14/F14*100</f>
        <v>100</v>
      </c>
    </row>
    <row r="15" spans="1:10" ht="15.75">
      <c r="A15" s="1" t="e">
        <f>LEN(#REF!)</f>
        <v>#REF!</v>
      </c>
      <c r="B15" s="75" t="s">
        <v>104</v>
      </c>
      <c r="C15" s="48" t="s">
        <v>103</v>
      </c>
      <c r="D15" s="86">
        <f t="shared" ref="D15" si="12">D16+D21+D28+D38+D40</f>
        <v>4076869</v>
      </c>
      <c r="E15" s="120">
        <f>F15-D15</f>
        <v>617653</v>
      </c>
      <c r="F15" s="96">
        <f t="shared" ref="F15" si="13">F16+F21+F28+F38+F40</f>
        <v>4694522</v>
      </c>
      <c r="G15" s="121">
        <f t="shared" si="4"/>
        <v>115.15018019956</v>
      </c>
      <c r="H15" s="122">
        <f t="shared" si="5"/>
        <v>155008</v>
      </c>
      <c r="I15" s="70">
        <f>I16+I21+I28+I38+I40</f>
        <v>4849530</v>
      </c>
      <c r="J15" s="123">
        <f>I15/F15*100</f>
        <v>103.30189101254612</v>
      </c>
    </row>
    <row r="16" spans="1:10" ht="12.75">
      <c r="A16" s="1" t="e">
        <f>LEN(#REF!)</f>
        <v>#REF!</v>
      </c>
      <c r="B16" s="7" t="s">
        <v>102</v>
      </c>
      <c r="C16" s="49" t="s">
        <v>101</v>
      </c>
      <c r="D16" s="84">
        <f t="shared" ref="D16" si="14">SUM(D17:D20)</f>
        <v>216990</v>
      </c>
      <c r="E16" s="125">
        <f>F16-D16</f>
        <v>7450</v>
      </c>
      <c r="F16" s="94">
        <f t="shared" ref="F16" si="15">SUM(F17:F20)</f>
        <v>224440</v>
      </c>
      <c r="G16" s="126">
        <f t="shared" si="4"/>
        <v>103.43333794184065</v>
      </c>
      <c r="H16" s="127">
        <f t="shared" si="5"/>
        <v>27660</v>
      </c>
      <c r="I16" s="68">
        <f>SUM(I17:I20)</f>
        <v>252100</v>
      </c>
      <c r="J16" s="129">
        <f>I16/F16*100</f>
        <v>112.32400641596863</v>
      </c>
    </row>
    <row r="17" spans="1:11">
      <c r="A17" s="1" t="e">
        <f>LEN(#REF!)</f>
        <v>#REF!</v>
      </c>
      <c r="B17" s="8" t="s">
        <v>100</v>
      </c>
      <c r="C17" s="45" t="s">
        <v>99</v>
      </c>
      <c r="D17" s="79">
        <v>17290</v>
      </c>
      <c r="E17" s="183">
        <f>F17-D17</f>
        <v>0</v>
      </c>
      <c r="F17" s="89">
        <v>17290</v>
      </c>
      <c r="G17" s="184">
        <f t="shared" si="4"/>
        <v>100</v>
      </c>
      <c r="H17" s="185">
        <f t="shared" si="5"/>
        <v>2710</v>
      </c>
      <c r="I17" s="57">
        <v>20000</v>
      </c>
      <c r="J17" s="185">
        <f>I17/F17*100</f>
        <v>115.6737998843262</v>
      </c>
    </row>
    <row r="18" spans="1:11">
      <c r="A18" s="1" t="e">
        <f>LEN(#REF!)</f>
        <v>#REF!</v>
      </c>
      <c r="B18" s="8" t="s">
        <v>98</v>
      </c>
      <c r="C18" s="45" t="s">
        <v>97</v>
      </c>
      <c r="D18" s="79">
        <v>172550</v>
      </c>
      <c r="E18" s="183">
        <f>F18-D18</f>
        <v>7450</v>
      </c>
      <c r="F18" s="89">
        <v>180000</v>
      </c>
      <c r="G18" s="184">
        <f t="shared" si="4"/>
        <v>104.31758910460735</v>
      </c>
      <c r="H18" s="185">
        <f t="shared" si="5"/>
        <v>10000</v>
      </c>
      <c r="I18" s="57">
        <v>190000</v>
      </c>
      <c r="J18" s="185">
        <f>I18/F18*100</f>
        <v>105.55555555555556</v>
      </c>
    </row>
    <row r="19" spans="1:11">
      <c r="A19" s="1" t="e">
        <f>LEN(#REF!)</f>
        <v>#REF!</v>
      </c>
      <c r="B19" s="8" t="s">
        <v>96</v>
      </c>
      <c r="C19" s="45" t="s">
        <v>95</v>
      </c>
      <c r="D19" s="80">
        <v>26550</v>
      </c>
      <c r="E19" s="183">
        <f>F19-D19</f>
        <v>0</v>
      </c>
      <c r="F19" s="90">
        <v>26550</v>
      </c>
      <c r="G19" s="184">
        <f t="shared" si="4"/>
        <v>100</v>
      </c>
      <c r="H19" s="185">
        <f t="shared" si="5"/>
        <v>15450</v>
      </c>
      <c r="I19" s="57">
        <v>42000</v>
      </c>
      <c r="J19" s="185">
        <f>I19/F19*100</f>
        <v>158.19209039548022</v>
      </c>
      <c r="K19" s="63"/>
    </row>
    <row r="20" spans="1:11">
      <c r="A20" s="1" t="e">
        <f>LEN(#REF!)</f>
        <v>#REF!</v>
      </c>
      <c r="B20" s="8" t="s">
        <v>94</v>
      </c>
      <c r="C20" s="45" t="s">
        <v>93</v>
      </c>
      <c r="D20" s="79">
        <v>600</v>
      </c>
      <c r="E20" s="183">
        <f>F20-D20</f>
        <v>0</v>
      </c>
      <c r="F20" s="89">
        <v>600</v>
      </c>
      <c r="G20" s="184">
        <f t="shared" si="4"/>
        <v>100</v>
      </c>
      <c r="H20" s="185">
        <f t="shared" si="5"/>
        <v>-500</v>
      </c>
      <c r="I20" s="57">
        <v>100</v>
      </c>
      <c r="J20" s="185">
        <f>I20/F20*100</f>
        <v>16.666666666666664</v>
      </c>
    </row>
    <row r="21" spans="1:11" ht="12.75">
      <c r="A21" s="1" t="e">
        <f>LEN(#REF!)</f>
        <v>#REF!</v>
      </c>
      <c r="B21" s="7" t="s">
        <v>92</v>
      </c>
      <c r="C21" s="49" t="s">
        <v>91</v>
      </c>
      <c r="D21" s="84">
        <f t="shared" ref="D21" si="16">SUM(D22:D27)</f>
        <v>2637072</v>
      </c>
      <c r="E21" s="125">
        <f>F21-D21</f>
        <v>108650</v>
      </c>
      <c r="F21" s="94">
        <f t="shared" ref="F21" si="17">SUM(F22:F27)</f>
        <v>2745722</v>
      </c>
      <c r="G21" s="126">
        <f t="shared" si="4"/>
        <v>104.12009986833883</v>
      </c>
      <c r="H21" s="127">
        <f t="shared" si="5"/>
        <v>162128</v>
      </c>
      <c r="I21" s="68">
        <f>SUM(I22:I27)</f>
        <v>2907850</v>
      </c>
      <c r="J21" s="129">
        <f>I21/F21*100</f>
        <v>105.90474927906031</v>
      </c>
    </row>
    <row r="22" spans="1:11">
      <c r="A22" s="1" t="e">
        <f>LEN(#REF!)</f>
        <v>#REF!</v>
      </c>
      <c r="B22" s="8" t="s">
        <v>90</v>
      </c>
      <c r="C22" s="45" t="s">
        <v>89</v>
      </c>
      <c r="D22" s="79">
        <v>131400</v>
      </c>
      <c r="E22" s="183">
        <f>F22-D22</f>
        <v>0</v>
      </c>
      <c r="F22" s="89">
        <v>131400</v>
      </c>
      <c r="G22" s="184">
        <f t="shared" si="4"/>
        <v>100</v>
      </c>
      <c r="H22" s="185">
        <f t="shared" si="5"/>
        <v>0</v>
      </c>
      <c r="I22" s="57">
        <v>131400</v>
      </c>
      <c r="J22" s="185">
        <f>I22/F22*100</f>
        <v>100</v>
      </c>
    </row>
    <row r="23" spans="1:11">
      <c r="A23" s="1" t="e">
        <f>LEN(#REF!)</f>
        <v>#REF!</v>
      </c>
      <c r="B23" s="8" t="s">
        <v>88</v>
      </c>
      <c r="C23" s="45" t="s">
        <v>87</v>
      </c>
      <c r="D23" s="79">
        <v>1800872</v>
      </c>
      <c r="E23" s="183">
        <f>F23-D23</f>
        <v>0</v>
      </c>
      <c r="F23" s="89">
        <v>1800872</v>
      </c>
      <c r="G23" s="184">
        <f t="shared" si="4"/>
        <v>100</v>
      </c>
      <c r="H23" s="185">
        <f t="shared" si="5"/>
        <v>162128</v>
      </c>
      <c r="I23" s="74">
        <f>1980000-17000</f>
        <v>1963000</v>
      </c>
      <c r="J23" s="185">
        <f>I23/F23*100</f>
        <v>109.00274977899596</v>
      </c>
    </row>
    <row r="24" spans="1:11">
      <c r="A24" s="1" t="e">
        <f>LEN(#REF!)</f>
        <v>#REF!</v>
      </c>
      <c r="B24" s="8" t="s">
        <v>86</v>
      </c>
      <c r="C24" s="45" t="s">
        <v>85</v>
      </c>
      <c r="D24" s="79">
        <v>610550</v>
      </c>
      <c r="E24" s="183">
        <f>F24-D24</f>
        <v>89450</v>
      </c>
      <c r="F24" s="89">
        <v>700000</v>
      </c>
      <c r="G24" s="184">
        <f t="shared" si="4"/>
        <v>114.65072475636721</v>
      </c>
      <c r="H24" s="185">
        <f t="shared" si="5"/>
        <v>0</v>
      </c>
      <c r="I24" s="57">
        <v>700000</v>
      </c>
      <c r="J24" s="185">
        <f>I24/F24*100</f>
        <v>100</v>
      </c>
    </row>
    <row r="25" spans="1:11">
      <c r="A25" s="1" t="e">
        <f>LEN(#REF!)</f>
        <v>#REF!</v>
      </c>
      <c r="B25" s="8" t="s">
        <v>84</v>
      </c>
      <c r="C25" s="45" t="s">
        <v>83</v>
      </c>
      <c r="D25" s="79">
        <v>47800</v>
      </c>
      <c r="E25" s="183">
        <f>F25-D25</f>
        <v>19200</v>
      </c>
      <c r="F25" s="89">
        <v>67000</v>
      </c>
      <c r="G25" s="184">
        <f t="shared" si="4"/>
        <v>140.1673640167364</v>
      </c>
      <c r="H25" s="185">
        <f t="shared" si="5"/>
        <v>0</v>
      </c>
      <c r="I25" s="57">
        <v>67000</v>
      </c>
      <c r="J25" s="185">
        <f>I25/F25*100</f>
        <v>100</v>
      </c>
      <c r="K25" s="60"/>
    </row>
    <row r="26" spans="1:11">
      <c r="A26" s="1" t="e">
        <f>LEN(#REF!)</f>
        <v>#REF!</v>
      </c>
      <c r="B26" s="8" t="s">
        <v>82</v>
      </c>
      <c r="C26" s="45" t="s">
        <v>81</v>
      </c>
      <c r="D26" s="79">
        <v>31850</v>
      </c>
      <c r="E26" s="183">
        <f>F26-D26</f>
        <v>0</v>
      </c>
      <c r="F26" s="89">
        <v>31850</v>
      </c>
      <c r="G26" s="184">
        <f t="shared" si="4"/>
        <v>100</v>
      </c>
      <c r="H26" s="185">
        <f t="shared" si="5"/>
        <v>0</v>
      </c>
      <c r="I26" s="57">
        <v>31850</v>
      </c>
      <c r="J26" s="185">
        <f>I26/F26*100</f>
        <v>100</v>
      </c>
    </row>
    <row r="27" spans="1:11">
      <c r="A27" s="1" t="e">
        <f>LEN(#REF!)</f>
        <v>#REF!</v>
      </c>
      <c r="B27" s="8" t="s">
        <v>80</v>
      </c>
      <c r="C27" s="45" t="s">
        <v>79</v>
      </c>
      <c r="D27" s="79">
        <v>14600</v>
      </c>
      <c r="E27" s="183">
        <f>F27-D27</f>
        <v>0</v>
      </c>
      <c r="F27" s="89">
        <v>14600</v>
      </c>
      <c r="G27" s="184">
        <f t="shared" si="4"/>
        <v>100</v>
      </c>
      <c r="H27" s="185">
        <f t="shared" si="5"/>
        <v>0</v>
      </c>
      <c r="I27" s="57">
        <v>14600</v>
      </c>
      <c r="J27" s="185">
        <f>I27/F27*100</f>
        <v>100</v>
      </c>
    </row>
    <row r="28" spans="1:11" ht="12.75">
      <c r="A28" s="1" t="e">
        <f>LEN(#REF!)</f>
        <v>#REF!</v>
      </c>
      <c r="B28" s="7" t="s">
        <v>78</v>
      </c>
      <c r="C28" s="49" t="s">
        <v>77</v>
      </c>
      <c r="D28" s="84">
        <f t="shared" ref="D28" si="18">SUM(D29:D37)</f>
        <v>1146957</v>
      </c>
      <c r="E28" s="125">
        <f>F28-D28</f>
        <v>501553</v>
      </c>
      <c r="F28" s="94">
        <f t="shared" ref="F28" si="19">SUM(F29:F37)</f>
        <v>1648510</v>
      </c>
      <c r="G28" s="126">
        <f t="shared" si="4"/>
        <v>143.72901512436823</v>
      </c>
      <c r="H28" s="127">
        <f t="shared" si="5"/>
        <v>-33180</v>
      </c>
      <c r="I28" s="68">
        <f>SUM(I29:I37)</f>
        <v>1615330</v>
      </c>
      <c r="J28" s="129">
        <f>I28/F28*100</f>
        <v>97.987273355939607</v>
      </c>
    </row>
    <row r="29" spans="1:11">
      <c r="A29" s="1" t="e">
        <f>LEN(#REF!)</f>
        <v>#REF!</v>
      </c>
      <c r="B29" s="8" t="s">
        <v>76</v>
      </c>
      <c r="C29" s="45" t="s">
        <v>75</v>
      </c>
      <c r="D29" s="79">
        <v>51760</v>
      </c>
      <c r="E29" s="183">
        <f>F29-D29</f>
        <v>0</v>
      </c>
      <c r="F29" s="89">
        <v>51760</v>
      </c>
      <c r="G29" s="184">
        <f t="shared" si="4"/>
        <v>100</v>
      </c>
      <c r="H29" s="185">
        <f t="shared" si="5"/>
        <v>0</v>
      </c>
      <c r="I29" s="57">
        <v>51760</v>
      </c>
      <c r="J29" s="185">
        <f>I29/F29*100</f>
        <v>100</v>
      </c>
      <c r="K29" s="38"/>
    </row>
    <row r="30" spans="1:11">
      <c r="A30" s="1" t="e">
        <f>LEN(#REF!)</f>
        <v>#REF!</v>
      </c>
      <c r="B30" s="8" t="s">
        <v>74</v>
      </c>
      <c r="C30" s="45" t="s">
        <v>73</v>
      </c>
      <c r="D30" s="80">
        <v>505697</v>
      </c>
      <c r="E30" s="183">
        <f>F30-D30</f>
        <v>414803</v>
      </c>
      <c r="F30" s="90">
        <v>920500</v>
      </c>
      <c r="G30" s="184">
        <f t="shared" si="4"/>
        <v>182.02599580381138</v>
      </c>
      <c r="H30" s="185">
        <f t="shared" si="5"/>
        <v>-146280</v>
      </c>
      <c r="I30" s="74">
        <f>920500-134880-11400</f>
        <v>774220</v>
      </c>
      <c r="J30" s="185">
        <f>I30/F30*100</f>
        <v>84.108636610537744</v>
      </c>
      <c r="K30" s="62"/>
    </row>
    <row r="31" spans="1:11">
      <c r="A31" s="1" t="e">
        <f>LEN(#REF!)</f>
        <v>#REF!</v>
      </c>
      <c r="B31" s="8" t="s">
        <v>72</v>
      </c>
      <c r="C31" s="45" t="s">
        <v>71</v>
      </c>
      <c r="D31" s="79">
        <v>59750</v>
      </c>
      <c r="E31" s="183">
        <f>F31-D31</f>
        <v>15250</v>
      </c>
      <c r="F31" s="89">
        <v>75000</v>
      </c>
      <c r="G31" s="184">
        <f t="shared" si="4"/>
        <v>125.52301255230125</v>
      </c>
      <c r="H31" s="185">
        <f t="shared" si="5"/>
        <v>0</v>
      </c>
      <c r="I31" s="57">
        <v>75000</v>
      </c>
      <c r="J31" s="185">
        <f>I31/F31*100</f>
        <v>100</v>
      </c>
      <c r="K31" s="38"/>
    </row>
    <row r="32" spans="1:11">
      <c r="A32" s="1" t="e">
        <f>LEN(#REF!)</f>
        <v>#REF!</v>
      </c>
      <c r="B32" s="8" t="s">
        <v>70</v>
      </c>
      <c r="C32" s="45" t="s">
        <v>69</v>
      </c>
      <c r="D32" s="79">
        <v>172550</v>
      </c>
      <c r="E32" s="183">
        <f>F32-D32</f>
        <v>0</v>
      </c>
      <c r="F32" s="89">
        <v>172550</v>
      </c>
      <c r="G32" s="184">
        <f t="shared" si="4"/>
        <v>100</v>
      </c>
      <c r="H32" s="185">
        <f t="shared" si="5"/>
        <v>0</v>
      </c>
      <c r="I32" s="57">
        <v>172550</v>
      </c>
      <c r="J32" s="185">
        <f>I32/F32*100</f>
        <v>100</v>
      </c>
      <c r="K32" s="38"/>
    </row>
    <row r="33" spans="1:11">
      <c r="A33" s="1" t="e">
        <f>LEN(#REF!)</f>
        <v>#REF!</v>
      </c>
      <c r="B33" s="8" t="s">
        <v>68</v>
      </c>
      <c r="C33" s="45" t="s">
        <v>67</v>
      </c>
      <c r="D33" s="80">
        <v>53100</v>
      </c>
      <c r="E33" s="183">
        <f>F33-D33</f>
        <v>26900</v>
      </c>
      <c r="F33" s="90">
        <v>80000</v>
      </c>
      <c r="G33" s="184">
        <f t="shared" si="4"/>
        <v>150.65913370998118</v>
      </c>
      <c r="H33" s="185">
        <f t="shared" si="5"/>
        <v>0</v>
      </c>
      <c r="I33" s="57">
        <v>80000</v>
      </c>
      <c r="J33" s="185">
        <f>I33/F33*100</f>
        <v>100</v>
      </c>
      <c r="K33" s="73"/>
    </row>
    <row r="34" spans="1:11" ht="24" customHeight="1">
      <c r="A34" s="1" t="e">
        <f>LEN(#REF!)</f>
        <v>#REF!</v>
      </c>
      <c r="B34" s="8" t="s">
        <v>66</v>
      </c>
      <c r="C34" s="45" t="s">
        <v>65</v>
      </c>
      <c r="D34" s="80">
        <v>58400</v>
      </c>
      <c r="E34" s="183">
        <f>F34-D34</f>
        <v>11600</v>
      </c>
      <c r="F34" s="90">
        <v>70000</v>
      </c>
      <c r="G34" s="184">
        <f t="shared" si="4"/>
        <v>119.86301369863013</v>
      </c>
      <c r="H34" s="185">
        <f t="shared" si="5"/>
        <v>50000</v>
      </c>
      <c r="I34" s="57">
        <v>120000</v>
      </c>
      <c r="J34" s="185">
        <f>I34/F34*100</f>
        <v>171.42857142857142</v>
      </c>
      <c r="K34" s="105"/>
    </row>
    <row r="35" spans="1:11">
      <c r="A35" s="1" t="e">
        <f>LEN(#REF!)</f>
        <v>#REF!</v>
      </c>
      <c r="B35" s="8" t="s">
        <v>64</v>
      </c>
      <c r="C35" s="45" t="s">
        <v>63</v>
      </c>
      <c r="D35" s="80">
        <v>66400</v>
      </c>
      <c r="E35" s="183">
        <f>F35-D35</f>
        <v>33000</v>
      </c>
      <c r="F35" s="90">
        <v>99400</v>
      </c>
      <c r="G35" s="184">
        <f t="shared" si="4"/>
        <v>149.6987951807229</v>
      </c>
      <c r="H35" s="185">
        <f t="shared" si="5"/>
        <v>36900</v>
      </c>
      <c r="I35" s="57">
        <v>136300</v>
      </c>
      <c r="J35" s="185">
        <f>I35/F35*100</f>
        <v>137.12273641851107</v>
      </c>
      <c r="K35" s="73"/>
    </row>
    <row r="36" spans="1:11">
      <c r="A36" s="1" t="e">
        <f>LEN(#REF!)</f>
        <v>#REF!</v>
      </c>
      <c r="B36" s="8" t="s">
        <v>62</v>
      </c>
      <c r="C36" s="45" t="s">
        <v>61</v>
      </c>
      <c r="D36" s="80">
        <v>79700</v>
      </c>
      <c r="E36" s="183">
        <f>F36-D36</f>
        <v>0</v>
      </c>
      <c r="F36" s="90">
        <v>79700</v>
      </c>
      <c r="G36" s="184">
        <f t="shared" si="4"/>
        <v>100</v>
      </c>
      <c r="H36" s="185">
        <f t="shared" si="5"/>
        <v>0</v>
      </c>
      <c r="I36" s="57">
        <v>79700</v>
      </c>
      <c r="J36" s="185">
        <f>I36/F36*100</f>
        <v>100</v>
      </c>
      <c r="K36" s="38"/>
    </row>
    <row r="37" spans="1:11">
      <c r="A37" s="1" t="e">
        <f>LEN(#REF!)</f>
        <v>#REF!</v>
      </c>
      <c r="B37" s="8" t="s">
        <v>60</v>
      </c>
      <c r="C37" s="45" t="s">
        <v>59</v>
      </c>
      <c r="D37" s="80">
        <v>99600</v>
      </c>
      <c r="E37" s="183">
        <f>F37-D37</f>
        <v>0</v>
      </c>
      <c r="F37" s="90">
        <v>99600</v>
      </c>
      <c r="G37" s="184">
        <f t="shared" si="4"/>
        <v>100</v>
      </c>
      <c r="H37" s="185">
        <f t="shared" si="5"/>
        <v>26200</v>
      </c>
      <c r="I37" s="57">
        <v>125800</v>
      </c>
      <c r="J37" s="185">
        <f>I37/F37*100</f>
        <v>126.30522088353413</v>
      </c>
      <c r="K37" s="73"/>
    </row>
    <row r="38" spans="1:11" ht="12.75">
      <c r="A38" s="1" t="e">
        <f>LEN(#REF!)</f>
        <v>#REF!</v>
      </c>
      <c r="B38" s="7" t="s">
        <v>58</v>
      </c>
      <c r="C38" s="49" t="s">
        <v>57</v>
      </c>
      <c r="D38" s="83">
        <f t="shared" ref="D38" si="20">D39</f>
        <v>4000</v>
      </c>
      <c r="E38" s="125">
        <f>F38-D38</f>
        <v>0</v>
      </c>
      <c r="F38" s="93">
        <f t="shared" ref="F38" si="21">F39</f>
        <v>4000</v>
      </c>
      <c r="G38" s="126">
        <f t="shared" si="4"/>
        <v>100</v>
      </c>
      <c r="H38" s="127">
        <f t="shared" si="5"/>
        <v>0</v>
      </c>
      <c r="I38" s="66">
        <f>I39</f>
        <v>4000</v>
      </c>
      <c r="J38" s="129">
        <f>I38/F38*100</f>
        <v>100</v>
      </c>
    </row>
    <row r="39" spans="1:11" ht="12.75">
      <c r="A39" s="1" t="e">
        <f>LEN(#REF!)</f>
        <v>#REF!</v>
      </c>
      <c r="B39" s="8" t="s">
        <v>56</v>
      </c>
      <c r="C39" s="45" t="s">
        <v>138</v>
      </c>
      <c r="D39" s="79">
        <v>4000</v>
      </c>
      <c r="E39" s="102">
        <f>F39-D39</f>
        <v>0</v>
      </c>
      <c r="F39" s="89">
        <v>4000</v>
      </c>
      <c r="G39" s="110">
        <f t="shared" si="4"/>
        <v>100</v>
      </c>
      <c r="H39" s="103">
        <f t="shared" si="5"/>
        <v>0</v>
      </c>
      <c r="I39" s="74">
        <v>4000</v>
      </c>
      <c r="J39" s="107">
        <f>I39/F39*100</f>
        <v>100</v>
      </c>
    </row>
    <row r="40" spans="1:11" ht="12.75">
      <c r="A40" s="1" t="e">
        <f>LEN(#REF!)</f>
        <v>#REF!</v>
      </c>
      <c r="B40" s="7" t="s">
        <v>55</v>
      </c>
      <c r="C40" s="49" t="s">
        <v>54</v>
      </c>
      <c r="D40" s="84">
        <f t="shared" ref="D40" si="22">SUM(D41:D47)</f>
        <v>71850</v>
      </c>
      <c r="E40" s="125">
        <f>F40-D40</f>
        <v>0</v>
      </c>
      <c r="F40" s="94">
        <f t="shared" ref="F40" si="23">SUM(F41:F47)</f>
        <v>71850</v>
      </c>
      <c r="G40" s="126">
        <f t="shared" si="4"/>
        <v>100</v>
      </c>
      <c r="H40" s="127">
        <f t="shared" si="5"/>
        <v>-1600</v>
      </c>
      <c r="I40" s="68">
        <f>SUM(I41:I47)</f>
        <v>70250</v>
      </c>
      <c r="J40" s="129">
        <f>I40/F40*100</f>
        <v>97.7731384829506</v>
      </c>
    </row>
    <row r="41" spans="1:11" ht="12.75">
      <c r="A41" s="1" t="e">
        <f>LEN(#REF!)</f>
        <v>#REF!</v>
      </c>
      <c r="B41" s="8" t="s">
        <v>53</v>
      </c>
      <c r="C41" s="45" t="s">
        <v>52</v>
      </c>
      <c r="D41" s="79">
        <v>11950</v>
      </c>
      <c r="E41" s="102">
        <f>F41-D41</f>
        <v>0</v>
      </c>
      <c r="F41" s="89">
        <v>11950</v>
      </c>
      <c r="G41" s="184">
        <f t="shared" si="4"/>
        <v>100</v>
      </c>
      <c r="H41" s="185">
        <f t="shared" si="5"/>
        <v>0</v>
      </c>
      <c r="I41" s="57">
        <v>11950</v>
      </c>
      <c r="J41" s="185">
        <f>I41/F41*100</f>
        <v>100</v>
      </c>
    </row>
    <row r="42" spans="1:11" ht="12.75">
      <c r="A42" s="1" t="e">
        <f>LEN(#REF!)</f>
        <v>#REF!</v>
      </c>
      <c r="B42" s="8" t="s">
        <v>51</v>
      </c>
      <c r="C42" s="45" t="s">
        <v>50</v>
      </c>
      <c r="D42" s="80">
        <v>35800</v>
      </c>
      <c r="E42" s="102">
        <f>F42-D42</f>
        <v>0</v>
      </c>
      <c r="F42" s="90">
        <v>35800</v>
      </c>
      <c r="G42" s="184">
        <f t="shared" si="4"/>
        <v>100</v>
      </c>
      <c r="H42" s="185">
        <f t="shared" si="5"/>
        <v>-4800</v>
      </c>
      <c r="I42" s="57">
        <v>31000</v>
      </c>
      <c r="J42" s="185">
        <f>I42/F42*100</f>
        <v>86.592178770949729</v>
      </c>
    </row>
    <row r="43" spans="1:11" ht="12.75">
      <c r="A43" s="1" t="e">
        <f>LEN(#REF!)</f>
        <v>#REF!</v>
      </c>
      <c r="B43" s="8" t="s">
        <v>49</v>
      </c>
      <c r="C43" s="45" t="s">
        <v>48</v>
      </c>
      <c r="D43" s="79">
        <v>5200</v>
      </c>
      <c r="E43" s="102">
        <f>F43-D43</f>
        <v>0</v>
      </c>
      <c r="F43" s="89">
        <v>5200</v>
      </c>
      <c r="G43" s="184">
        <f t="shared" si="4"/>
        <v>100</v>
      </c>
      <c r="H43" s="185">
        <f t="shared" si="5"/>
        <v>1000</v>
      </c>
      <c r="I43" s="57">
        <v>6200</v>
      </c>
      <c r="J43" s="185">
        <f>I43/F43*100</f>
        <v>119.23076923076923</v>
      </c>
    </row>
    <row r="44" spans="1:11" ht="12.75">
      <c r="A44" s="1" t="e">
        <f>LEN(#REF!)</f>
        <v>#REF!</v>
      </c>
      <c r="B44" s="8" t="s">
        <v>47</v>
      </c>
      <c r="C44" s="45" t="s">
        <v>46</v>
      </c>
      <c r="D44" s="79">
        <v>6400</v>
      </c>
      <c r="E44" s="102">
        <f>F44-D44</f>
        <v>0</v>
      </c>
      <c r="F44" s="89">
        <v>6400</v>
      </c>
      <c r="G44" s="184">
        <f t="shared" si="4"/>
        <v>100</v>
      </c>
      <c r="H44" s="185">
        <f t="shared" si="5"/>
        <v>0</v>
      </c>
      <c r="I44" s="57">
        <v>6400</v>
      </c>
      <c r="J44" s="185">
        <f>I44/F44*100</f>
        <v>100</v>
      </c>
    </row>
    <row r="45" spans="1:11" ht="12.75">
      <c r="A45" s="1" t="e">
        <f>LEN(#REF!)</f>
        <v>#REF!</v>
      </c>
      <c r="B45" s="8" t="s">
        <v>45</v>
      </c>
      <c r="C45" s="45" t="s">
        <v>44</v>
      </c>
      <c r="D45" s="79">
        <v>9300</v>
      </c>
      <c r="E45" s="102">
        <f>F45-D45</f>
        <v>0</v>
      </c>
      <c r="F45" s="89">
        <v>9300</v>
      </c>
      <c r="G45" s="184">
        <f t="shared" si="4"/>
        <v>100</v>
      </c>
      <c r="H45" s="185">
        <f t="shared" si="5"/>
        <v>2700</v>
      </c>
      <c r="I45" s="57">
        <v>12000</v>
      </c>
      <c r="J45" s="185">
        <f>I45/F45*100</f>
        <v>129.03225806451613</v>
      </c>
    </row>
    <row r="46" spans="1:11" ht="12.75">
      <c r="A46" s="1" t="e">
        <f>LEN(#REF!)</f>
        <v>#REF!</v>
      </c>
      <c r="B46" s="8" t="s">
        <v>43</v>
      </c>
      <c r="C46" s="45" t="s">
        <v>42</v>
      </c>
      <c r="D46" s="79">
        <v>600</v>
      </c>
      <c r="E46" s="102">
        <f>F46-D46</f>
        <v>0</v>
      </c>
      <c r="F46" s="89">
        <v>600</v>
      </c>
      <c r="G46" s="184">
        <f t="shared" si="4"/>
        <v>100</v>
      </c>
      <c r="H46" s="185">
        <f t="shared" si="5"/>
        <v>-500</v>
      </c>
      <c r="I46" s="57">
        <v>100</v>
      </c>
      <c r="J46" s="185">
        <f>I46/F46*100</f>
        <v>16.666666666666664</v>
      </c>
    </row>
    <row r="47" spans="1:11" ht="12.75">
      <c r="A47" s="1" t="e">
        <f>LEN(#REF!)</f>
        <v>#REF!</v>
      </c>
      <c r="B47" s="8" t="s">
        <v>41</v>
      </c>
      <c r="C47" s="45" t="s">
        <v>40</v>
      </c>
      <c r="D47" s="79">
        <v>2600</v>
      </c>
      <c r="E47" s="102">
        <f>F47-D47</f>
        <v>0</v>
      </c>
      <c r="F47" s="89">
        <v>2600</v>
      </c>
      <c r="G47" s="184">
        <f t="shared" si="4"/>
        <v>100</v>
      </c>
      <c r="H47" s="185">
        <f t="shared" si="5"/>
        <v>0</v>
      </c>
      <c r="I47" s="57">
        <v>2600</v>
      </c>
      <c r="J47" s="185">
        <f>I47/F47*100</f>
        <v>100</v>
      </c>
    </row>
    <row r="48" spans="1:11" ht="15.75">
      <c r="A48" s="1" t="e">
        <f>LEN(#REF!)</f>
        <v>#REF!</v>
      </c>
      <c r="B48" s="10" t="s">
        <v>39</v>
      </c>
      <c r="C48" s="52" t="s">
        <v>38</v>
      </c>
      <c r="D48" s="124">
        <f t="shared" ref="D48" si="24">D51+D49</f>
        <v>26121</v>
      </c>
      <c r="E48" s="120">
        <f>F48-D48</f>
        <v>2750</v>
      </c>
      <c r="F48" s="109">
        <f t="shared" ref="F48" si="25">F51+F49</f>
        <v>28871</v>
      </c>
      <c r="G48" s="121">
        <f t="shared" si="4"/>
        <v>110.52792772099079</v>
      </c>
      <c r="H48" s="122">
        <f t="shared" si="5"/>
        <v>100</v>
      </c>
      <c r="I48" s="70">
        <f t="shared" ref="I48" si="26">I51+I49</f>
        <v>28971</v>
      </c>
      <c r="J48" s="123">
        <f>I48/F48*100</f>
        <v>100.34636832808008</v>
      </c>
    </row>
    <row r="49" spans="1:10" ht="12.75">
      <c r="B49" s="11">
        <v>342</v>
      </c>
      <c r="C49" s="21" t="s">
        <v>37</v>
      </c>
      <c r="D49" s="130">
        <f t="shared" ref="D49" si="27">SUM(D50)</f>
        <v>3001</v>
      </c>
      <c r="E49" s="125">
        <f>F49-D49</f>
        <v>0</v>
      </c>
      <c r="F49" s="108">
        <f t="shared" ref="F49" si="28">SUM(F50)</f>
        <v>3001</v>
      </c>
      <c r="G49" s="126">
        <f t="shared" si="4"/>
        <v>100</v>
      </c>
      <c r="H49" s="127">
        <f t="shared" si="5"/>
        <v>0</v>
      </c>
      <c r="I49" s="68">
        <f>SUM(I50)</f>
        <v>3001</v>
      </c>
      <c r="J49" s="129">
        <f>I49/F49*100</f>
        <v>100</v>
      </c>
    </row>
    <row r="50" spans="1:10" ht="12.75">
      <c r="B50" s="12">
        <v>3423</v>
      </c>
      <c r="C50" s="45" t="s">
        <v>36</v>
      </c>
      <c r="D50" s="79">
        <v>3001</v>
      </c>
      <c r="E50" s="102">
        <f>F50-D50</f>
        <v>0</v>
      </c>
      <c r="F50" s="89">
        <v>3001</v>
      </c>
      <c r="G50" s="110">
        <f t="shared" si="4"/>
        <v>100</v>
      </c>
      <c r="H50" s="103">
        <f t="shared" si="5"/>
        <v>0</v>
      </c>
      <c r="I50" s="57">
        <v>3001</v>
      </c>
      <c r="J50" s="107">
        <f>I50/F50*100</f>
        <v>100</v>
      </c>
    </row>
    <row r="51" spans="1:10" ht="12.75">
      <c r="A51" s="1" t="e">
        <f>LEN(#REF!)</f>
        <v>#REF!</v>
      </c>
      <c r="B51" s="7" t="s">
        <v>35</v>
      </c>
      <c r="C51" s="49" t="s">
        <v>34</v>
      </c>
      <c r="D51" s="84">
        <f t="shared" ref="D51" si="29">SUM(D52:D55)</f>
        <v>23120</v>
      </c>
      <c r="E51" s="125">
        <f>F51-D51</f>
        <v>2750</v>
      </c>
      <c r="F51" s="94">
        <f t="shared" ref="F51" si="30">SUM(F52:F55)</f>
        <v>25870</v>
      </c>
      <c r="G51" s="126">
        <f t="shared" si="4"/>
        <v>111.89446366782008</v>
      </c>
      <c r="H51" s="127">
        <f t="shared" si="5"/>
        <v>100</v>
      </c>
      <c r="I51" s="68">
        <f>SUM(I52:I55)</f>
        <v>25970</v>
      </c>
      <c r="J51" s="129">
        <f>I51/F51*100</f>
        <v>100.38654812524159</v>
      </c>
    </row>
    <row r="52" spans="1:10" ht="12.75">
      <c r="A52" s="1" t="e">
        <f>LEN(#REF!)</f>
        <v>#REF!</v>
      </c>
      <c r="B52" s="8" t="s">
        <v>33</v>
      </c>
      <c r="C52" s="45" t="s">
        <v>139</v>
      </c>
      <c r="D52" s="79">
        <v>5340</v>
      </c>
      <c r="E52" s="102">
        <f>F52-D52</f>
        <v>0</v>
      </c>
      <c r="F52" s="89">
        <v>5340</v>
      </c>
      <c r="G52" s="110">
        <f t="shared" si="4"/>
        <v>100</v>
      </c>
      <c r="H52" s="103">
        <f t="shared" si="5"/>
        <v>0</v>
      </c>
      <c r="I52" s="57">
        <v>5340</v>
      </c>
      <c r="J52" s="107">
        <f>I52/F52*100</f>
        <v>100</v>
      </c>
    </row>
    <row r="53" spans="1:10" ht="12.75">
      <c r="A53" s="1" t="e">
        <f>LEN(#REF!)</f>
        <v>#REF!</v>
      </c>
      <c r="B53" s="8" t="s">
        <v>32</v>
      </c>
      <c r="C53" s="45" t="s">
        <v>31</v>
      </c>
      <c r="D53" s="79">
        <v>130</v>
      </c>
      <c r="E53" s="102">
        <f>F53-D53</f>
        <v>0</v>
      </c>
      <c r="F53" s="89">
        <v>130</v>
      </c>
      <c r="G53" s="110">
        <f t="shared" si="4"/>
        <v>100</v>
      </c>
      <c r="H53" s="107">
        <f t="shared" si="5"/>
        <v>100</v>
      </c>
      <c r="I53" s="57">
        <v>230</v>
      </c>
      <c r="J53" s="107">
        <f>I53/F53*100</f>
        <v>176.92307692307691</v>
      </c>
    </row>
    <row r="54" spans="1:10" ht="12.75">
      <c r="A54" s="1" t="e">
        <f>LEN(#REF!)</f>
        <v>#REF!</v>
      </c>
      <c r="B54" s="13" t="s">
        <v>30</v>
      </c>
      <c r="C54" s="25" t="s">
        <v>29</v>
      </c>
      <c r="D54" s="79">
        <v>400</v>
      </c>
      <c r="E54" s="102">
        <f>F54-D54</f>
        <v>0</v>
      </c>
      <c r="F54" s="89">
        <v>400</v>
      </c>
      <c r="G54" s="110">
        <f t="shared" si="4"/>
        <v>100</v>
      </c>
      <c r="H54" s="103">
        <f t="shared" si="5"/>
        <v>0</v>
      </c>
      <c r="I54" s="57">
        <v>400</v>
      </c>
      <c r="J54" s="107">
        <f>I54/F54*100</f>
        <v>100</v>
      </c>
    </row>
    <row r="55" spans="1:10" ht="12.75">
      <c r="B55" s="14" t="s">
        <v>28</v>
      </c>
      <c r="C55" s="46" t="s">
        <v>140</v>
      </c>
      <c r="D55" s="80">
        <v>17250</v>
      </c>
      <c r="E55" s="192">
        <f>F55-D55</f>
        <v>2750</v>
      </c>
      <c r="F55" s="90">
        <v>20000</v>
      </c>
      <c r="G55" s="110">
        <f t="shared" si="4"/>
        <v>115.94202898550725</v>
      </c>
      <c r="H55" s="103">
        <f t="shared" si="5"/>
        <v>0</v>
      </c>
      <c r="I55" s="57">
        <v>20000</v>
      </c>
      <c r="J55" s="107">
        <f>I55/F55*100</f>
        <v>100</v>
      </c>
    </row>
    <row r="56" spans="1:10" ht="15.75">
      <c r="B56" s="20">
        <v>38</v>
      </c>
      <c r="C56" s="52" t="s">
        <v>145</v>
      </c>
      <c r="D56" s="124">
        <f t="shared" ref="D56:D57" si="31">SUM(D57)</f>
        <v>2660</v>
      </c>
      <c r="E56" s="120">
        <f>F56-D56</f>
        <v>0</v>
      </c>
      <c r="F56" s="109">
        <f t="shared" ref="F56:F57" si="32">SUM(F57)</f>
        <v>2660</v>
      </c>
      <c r="G56" s="121">
        <f t="shared" si="4"/>
        <v>100</v>
      </c>
      <c r="H56" s="122">
        <f t="shared" si="5"/>
        <v>7340</v>
      </c>
      <c r="I56" s="70">
        <f>SUM(I57)</f>
        <v>10000</v>
      </c>
      <c r="J56" s="123">
        <f>I56/F56*100</f>
        <v>375.93984962406017</v>
      </c>
    </row>
    <row r="57" spans="1:10" ht="12.75">
      <c r="B57" s="11">
        <v>383</v>
      </c>
      <c r="C57" s="21" t="s">
        <v>146</v>
      </c>
      <c r="D57" s="84">
        <f t="shared" si="31"/>
        <v>2660</v>
      </c>
      <c r="E57" s="125">
        <f>F57-D57</f>
        <v>0</v>
      </c>
      <c r="F57" s="94">
        <f t="shared" si="32"/>
        <v>2660</v>
      </c>
      <c r="G57" s="126">
        <f t="shared" si="4"/>
        <v>100</v>
      </c>
      <c r="H57" s="127">
        <f t="shared" si="5"/>
        <v>7340</v>
      </c>
      <c r="I57" s="68">
        <f>SUM(I58)</f>
        <v>10000</v>
      </c>
      <c r="J57" s="129">
        <f>I57/F57*100</f>
        <v>375.93984962406017</v>
      </c>
    </row>
    <row r="58" spans="1:10" ht="12.75">
      <c r="B58" s="12">
        <v>3831</v>
      </c>
      <c r="C58" s="25" t="s">
        <v>147</v>
      </c>
      <c r="D58" s="79">
        <v>2660</v>
      </c>
      <c r="E58" s="102">
        <f>F58-D58</f>
        <v>0</v>
      </c>
      <c r="F58" s="89">
        <v>2660</v>
      </c>
      <c r="G58" s="110">
        <f t="shared" si="4"/>
        <v>100</v>
      </c>
      <c r="H58" s="107">
        <f t="shared" si="5"/>
        <v>7340</v>
      </c>
      <c r="I58" s="57">
        <v>10000</v>
      </c>
      <c r="J58" s="107">
        <f>I58/F58*100</f>
        <v>375.93984962406017</v>
      </c>
    </row>
    <row r="59" spans="1:10" ht="15.75">
      <c r="A59" s="1" t="e">
        <f>LEN(#REF!)</f>
        <v>#REF!</v>
      </c>
      <c r="B59" s="22" t="s">
        <v>27</v>
      </c>
      <c r="C59" s="53" t="s">
        <v>26</v>
      </c>
      <c r="D59" s="81">
        <f>D60+D64+D75</f>
        <v>2577475</v>
      </c>
      <c r="E59" s="131">
        <f>F59-D59</f>
        <v>383551</v>
      </c>
      <c r="F59" s="91">
        <f t="shared" ref="F59" si="33">F60+F64+F75</f>
        <v>2961026</v>
      </c>
      <c r="G59" s="116">
        <f t="shared" si="4"/>
        <v>114.88088148284659</v>
      </c>
      <c r="H59" s="117">
        <f t="shared" si="5"/>
        <v>275107</v>
      </c>
      <c r="I59" s="64">
        <f>I60+I64+I74</f>
        <v>3236133</v>
      </c>
      <c r="J59" s="118">
        <f>I59/F59*100</f>
        <v>109.29093496646094</v>
      </c>
    </row>
    <row r="60" spans="1:10" ht="15.75">
      <c r="A60" s="1" t="e">
        <f>LEN(#REF!)</f>
        <v>#REF!</v>
      </c>
      <c r="B60" s="23" t="s">
        <v>25</v>
      </c>
      <c r="C60" s="54" t="s">
        <v>24</v>
      </c>
      <c r="D60" s="82">
        <f t="shared" ref="D60" si="34">D61</f>
        <v>6630</v>
      </c>
      <c r="E60" s="120">
        <f>F60-D60</f>
        <v>17606</v>
      </c>
      <c r="F60" s="92">
        <f t="shared" ref="F60" si="35">F61</f>
        <v>24236</v>
      </c>
      <c r="G60" s="121">
        <f t="shared" si="4"/>
        <v>365.55052790346906</v>
      </c>
      <c r="H60" s="122">
        <f t="shared" si="5"/>
        <v>0</v>
      </c>
      <c r="I60" s="65">
        <f>I61</f>
        <v>24236</v>
      </c>
      <c r="J60" s="123">
        <f>I60/F60*100</f>
        <v>100</v>
      </c>
    </row>
    <row r="61" spans="1:10" ht="12.75">
      <c r="A61" s="1" t="e">
        <f>LEN(#REF!)</f>
        <v>#REF!</v>
      </c>
      <c r="B61" s="24" t="s">
        <v>23</v>
      </c>
      <c r="C61" s="55" t="s">
        <v>22</v>
      </c>
      <c r="D61" s="83">
        <f>D62+D63</f>
        <v>6630</v>
      </c>
      <c r="E61" s="125">
        <f>F61-D61</f>
        <v>17606</v>
      </c>
      <c r="F61" s="93">
        <f t="shared" ref="F61" si="36">F62+F63</f>
        <v>24236</v>
      </c>
      <c r="G61" s="126">
        <f t="shared" si="4"/>
        <v>365.55052790346906</v>
      </c>
      <c r="H61" s="127">
        <f t="shared" si="5"/>
        <v>0</v>
      </c>
      <c r="I61" s="66">
        <f t="shared" ref="I61" si="37">I62+I63</f>
        <v>24236</v>
      </c>
      <c r="J61" s="129">
        <f>I61/F61*100</f>
        <v>100</v>
      </c>
    </row>
    <row r="62" spans="1:10" ht="12.75">
      <c r="A62" s="1" t="e">
        <f>LEN(#REF!)</f>
        <v>#REF!</v>
      </c>
      <c r="B62" s="17" t="s">
        <v>21</v>
      </c>
      <c r="C62" s="26" t="s">
        <v>20</v>
      </c>
      <c r="D62" s="79">
        <v>6630</v>
      </c>
      <c r="E62" s="192">
        <f>F62-D62</f>
        <v>17606</v>
      </c>
      <c r="F62" s="89">
        <v>24236</v>
      </c>
      <c r="G62" s="110">
        <f t="shared" si="4"/>
        <v>365.55052790346906</v>
      </c>
      <c r="H62" s="103">
        <f t="shared" si="5"/>
        <v>0</v>
      </c>
      <c r="I62" s="67">
        <v>24236</v>
      </c>
      <c r="J62" s="107">
        <f>I62/F62*100</f>
        <v>100</v>
      </c>
    </row>
    <row r="63" spans="1:10" ht="12.75">
      <c r="B63" s="17">
        <v>4126</v>
      </c>
      <c r="C63" s="26" t="s">
        <v>153</v>
      </c>
      <c r="D63" s="79">
        <v>0</v>
      </c>
      <c r="E63" s="102">
        <f>F63-D63</f>
        <v>0</v>
      </c>
      <c r="F63" s="89">
        <v>0</v>
      </c>
      <c r="G63" s="110" t="e">
        <f t="shared" si="4"/>
        <v>#DIV/0!</v>
      </c>
      <c r="H63" s="103">
        <f t="shared" si="5"/>
        <v>0</v>
      </c>
      <c r="I63" s="67"/>
      <c r="J63" s="107" t="e">
        <f>I63/F63*100</f>
        <v>#DIV/0!</v>
      </c>
    </row>
    <row r="64" spans="1:10" ht="15.75">
      <c r="A64" s="1" t="e">
        <f>LEN(#REF!)</f>
        <v>#REF!</v>
      </c>
      <c r="B64" s="15" t="s">
        <v>19</v>
      </c>
      <c r="C64" s="27" t="s">
        <v>18</v>
      </c>
      <c r="D64" s="82">
        <f t="shared" ref="D64" si="38">D65+D72</f>
        <v>2568245</v>
      </c>
      <c r="E64" s="120">
        <f>F64-D64</f>
        <v>268545</v>
      </c>
      <c r="F64" s="92">
        <f t="shared" ref="F64" si="39">F65+F72</f>
        <v>2836790</v>
      </c>
      <c r="G64" s="121">
        <f t="shared" si="4"/>
        <v>110.45636222400901</v>
      </c>
      <c r="H64" s="122">
        <f t="shared" si="5"/>
        <v>265107</v>
      </c>
      <c r="I64" s="65">
        <f>I65+I72</f>
        <v>3101897</v>
      </c>
      <c r="J64" s="123">
        <f>I64/F64*100</f>
        <v>109.34531636109827</v>
      </c>
    </row>
    <row r="65" spans="1:11" ht="12.75">
      <c r="A65" s="1" t="e">
        <f>LEN(#REF!)</f>
        <v>#REF!</v>
      </c>
      <c r="B65" s="16" t="s">
        <v>17</v>
      </c>
      <c r="C65" s="24" t="s">
        <v>16</v>
      </c>
      <c r="D65" s="83">
        <f t="shared" ref="D65" si="40">SUM(D66:D71)</f>
        <v>2564925</v>
      </c>
      <c r="E65" s="125">
        <f>F65-D65</f>
        <v>227265</v>
      </c>
      <c r="F65" s="93">
        <f t="shared" ref="F65" si="41">SUM(F66:F71)</f>
        <v>2792190</v>
      </c>
      <c r="G65" s="126">
        <f t="shared" si="4"/>
        <v>108.86049299687126</v>
      </c>
      <c r="H65" s="127">
        <f t="shared" si="5"/>
        <v>265107</v>
      </c>
      <c r="I65" s="66">
        <f>SUM(I66:I71)</f>
        <v>3057297</v>
      </c>
      <c r="J65" s="129">
        <f>I65/F65*100</f>
        <v>109.49459026785426</v>
      </c>
    </row>
    <row r="66" spans="1:11">
      <c r="A66" s="1" t="e">
        <f>LEN(#REF!)</f>
        <v>#REF!</v>
      </c>
      <c r="B66" s="17" t="s">
        <v>15</v>
      </c>
      <c r="C66" s="28" t="s">
        <v>14</v>
      </c>
      <c r="D66" s="79">
        <v>23900</v>
      </c>
      <c r="E66" s="183">
        <f>F66-D66</f>
        <v>14500</v>
      </c>
      <c r="F66" s="89">
        <v>38400</v>
      </c>
      <c r="G66" s="184">
        <f t="shared" si="4"/>
        <v>160.6694560669456</v>
      </c>
      <c r="H66" s="185">
        <f t="shared" si="5"/>
        <v>13000</v>
      </c>
      <c r="I66" s="74">
        <f>50000+1400</f>
        <v>51400</v>
      </c>
      <c r="J66" s="185">
        <f>I66/F66*100</f>
        <v>133.85416666666669</v>
      </c>
    </row>
    <row r="67" spans="1:11">
      <c r="A67" s="1" t="e">
        <f>LEN(#REF!)</f>
        <v>#REF!</v>
      </c>
      <c r="B67" s="17" t="s">
        <v>13</v>
      </c>
      <c r="C67" s="28" t="s">
        <v>12</v>
      </c>
      <c r="D67" s="79">
        <v>6630</v>
      </c>
      <c r="E67" s="183">
        <f>F67-D67</f>
        <v>17000</v>
      </c>
      <c r="F67" s="89">
        <v>23630</v>
      </c>
      <c r="G67" s="184">
        <f t="shared" si="4"/>
        <v>356.41025641025641</v>
      </c>
      <c r="H67" s="185">
        <f t="shared" si="5"/>
        <v>-21630</v>
      </c>
      <c r="I67" s="57">
        <v>2000</v>
      </c>
      <c r="J67" s="185">
        <f>I67/F67*100</f>
        <v>8.4638171815488779</v>
      </c>
    </row>
    <row r="68" spans="1:11">
      <c r="A68" s="1" t="e">
        <f>LEN(#REF!)</f>
        <v>#REF!</v>
      </c>
      <c r="B68" s="17" t="s">
        <v>11</v>
      </c>
      <c r="C68" s="28" t="s">
        <v>10</v>
      </c>
      <c r="D68" s="80">
        <v>8000</v>
      </c>
      <c r="E68" s="183">
        <f>F68-D68</f>
        <v>0</v>
      </c>
      <c r="F68" s="90">
        <v>8000</v>
      </c>
      <c r="G68" s="184">
        <f t="shared" si="4"/>
        <v>100</v>
      </c>
      <c r="H68" s="185">
        <f t="shared" si="5"/>
        <v>0</v>
      </c>
      <c r="I68" s="57">
        <v>8000</v>
      </c>
      <c r="J68" s="185">
        <f>I68/F68*100</f>
        <v>100</v>
      </c>
    </row>
    <row r="69" spans="1:11">
      <c r="A69" s="1" t="e">
        <f>LEN(#REF!)</f>
        <v>#REF!</v>
      </c>
      <c r="B69" s="17" t="s">
        <v>9</v>
      </c>
      <c r="C69" s="28" t="s">
        <v>8</v>
      </c>
      <c r="D69" s="80">
        <v>2432801</v>
      </c>
      <c r="E69" s="183">
        <f>F69-D69</f>
        <v>153699</v>
      </c>
      <c r="F69" s="90">
        <v>2586500</v>
      </c>
      <c r="G69" s="184">
        <f t="shared" ref="G69:G81" si="42">F69/D69*100</f>
        <v>106.31777938269509</v>
      </c>
      <c r="H69" s="185">
        <f t="shared" ref="H69:H79" si="43">I69-F69</f>
        <v>264397</v>
      </c>
      <c r="I69" s="74">
        <f>2763897+20000+57000+10000</f>
        <v>2850897</v>
      </c>
      <c r="J69" s="185">
        <f>I69/F69*100</f>
        <v>110.22219215155616</v>
      </c>
      <c r="K69" s="63"/>
    </row>
    <row r="70" spans="1:11">
      <c r="B70" s="17">
        <v>4225</v>
      </c>
      <c r="C70" s="28" t="s">
        <v>154</v>
      </c>
      <c r="D70" s="80">
        <v>660</v>
      </c>
      <c r="E70" s="183">
        <f>F70-D70</f>
        <v>0</v>
      </c>
      <c r="F70" s="90">
        <v>660</v>
      </c>
      <c r="G70" s="184">
        <f t="shared" si="42"/>
        <v>100</v>
      </c>
      <c r="H70" s="185">
        <f t="shared" si="43"/>
        <v>-660</v>
      </c>
      <c r="I70" s="57">
        <v>0</v>
      </c>
      <c r="J70" s="185">
        <f>I70/F70*100</f>
        <v>0</v>
      </c>
      <c r="K70" s="63"/>
    </row>
    <row r="71" spans="1:11">
      <c r="A71" s="1" t="e">
        <f>LEN(#REF!)</f>
        <v>#REF!</v>
      </c>
      <c r="B71" s="17" t="s">
        <v>7</v>
      </c>
      <c r="C71" s="28" t="s">
        <v>141</v>
      </c>
      <c r="D71" s="79">
        <v>92934</v>
      </c>
      <c r="E71" s="183">
        <f>F71-D71</f>
        <v>42066</v>
      </c>
      <c r="F71" s="89">
        <v>135000</v>
      </c>
      <c r="G71" s="184">
        <f t="shared" si="42"/>
        <v>145.26438117373618</v>
      </c>
      <c r="H71" s="185">
        <f t="shared" si="43"/>
        <v>10000</v>
      </c>
      <c r="I71" s="57">
        <f>135000+10000</f>
        <v>145000</v>
      </c>
      <c r="J71" s="185">
        <f>I71/F71*100</f>
        <v>107.40740740740742</v>
      </c>
    </row>
    <row r="72" spans="1:11" ht="12.75">
      <c r="A72" s="1" t="e">
        <f>LEN(#REF!)</f>
        <v>#REF!</v>
      </c>
      <c r="B72" s="16" t="s">
        <v>6</v>
      </c>
      <c r="C72" s="24" t="s">
        <v>142</v>
      </c>
      <c r="D72" s="84">
        <f>SUM(D73:D73)</f>
        <v>3320</v>
      </c>
      <c r="E72" s="125">
        <f>F72-D72</f>
        <v>41280</v>
      </c>
      <c r="F72" s="94">
        <f>SUM(F73:F73)</f>
        <v>44600</v>
      </c>
      <c r="G72" s="126">
        <f t="shared" si="42"/>
        <v>1343.3734939759036</v>
      </c>
      <c r="H72" s="127">
        <f t="shared" si="43"/>
        <v>0</v>
      </c>
      <c r="I72" s="68">
        <f>SUM(I73:I73)</f>
        <v>44600</v>
      </c>
      <c r="J72" s="129">
        <f>I72/F72*100</f>
        <v>100</v>
      </c>
    </row>
    <row r="73" spans="1:11" ht="12.75">
      <c r="A73" s="1" t="e">
        <f>LEN(#REF!)</f>
        <v>#REF!</v>
      </c>
      <c r="B73" s="17" t="s">
        <v>5</v>
      </c>
      <c r="C73" s="28" t="s">
        <v>4</v>
      </c>
      <c r="D73" s="79">
        <v>3320</v>
      </c>
      <c r="E73" s="192">
        <f>F73-D73</f>
        <v>41280</v>
      </c>
      <c r="F73" s="89">
        <v>44600</v>
      </c>
      <c r="G73" s="110">
        <f t="shared" si="42"/>
        <v>1343.3734939759036</v>
      </c>
      <c r="H73" s="103">
        <f t="shared" si="43"/>
        <v>0</v>
      </c>
      <c r="I73" s="57">
        <v>44600</v>
      </c>
      <c r="J73" s="107">
        <f>I73/F73*100</f>
        <v>100</v>
      </c>
      <c r="K73" s="63"/>
    </row>
    <row r="74" spans="1:11" ht="26.25">
      <c r="B74" s="34">
        <v>45</v>
      </c>
      <c r="C74" s="54" t="s">
        <v>148</v>
      </c>
      <c r="D74" s="82">
        <f t="shared" ref="D74:D75" si="44">D75</f>
        <v>2600</v>
      </c>
      <c r="E74" s="120">
        <f>F74-D74</f>
        <v>97400</v>
      </c>
      <c r="F74" s="92">
        <f t="shared" ref="F74:F75" si="45">F75</f>
        <v>100000</v>
      </c>
      <c r="G74" s="121">
        <f t="shared" si="42"/>
        <v>3846.1538461538462</v>
      </c>
      <c r="H74" s="122">
        <f t="shared" si="43"/>
        <v>10000</v>
      </c>
      <c r="I74" s="65">
        <f>I75</f>
        <v>110000</v>
      </c>
      <c r="J74" s="123">
        <f>I74/F74*100</f>
        <v>110.00000000000001</v>
      </c>
    </row>
    <row r="75" spans="1:11" ht="12.75">
      <c r="B75" s="35">
        <v>451</v>
      </c>
      <c r="C75" s="55" t="s">
        <v>149</v>
      </c>
      <c r="D75" s="83">
        <f t="shared" si="44"/>
        <v>2600</v>
      </c>
      <c r="E75" s="125">
        <f>F75-D75</f>
        <v>97400</v>
      </c>
      <c r="F75" s="93">
        <f t="shared" si="45"/>
        <v>100000</v>
      </c>
      <c r="G75" s="126">
        <f t="shared" si="42"/>
        <v>3846.1538461538462</v>
      </c>
      <c r="H75" s="127">
        <f t="shared" si="43"/>
        <v>10000</v>
      </c>
      <c r="I75" s="66">
        <f>I76</f>
        <v>110000</v>
      </c>
      <c r="J75" s="129">
        <f>I75/F75*100</f>
        <v>110.00000000000001</v>
      </c>
    </row>
    <row r="76" spans="1:11">
      <c r="B76" s="17">
        <v>4511</v>
      </c>
      <c r="C76" s="26" t="s">
        <v>149</v>
      </c>
      <c r="D76" s="80">
        <v>2600</v>
      </c>
      <c r="E76" s="192">
        <f>F76-D76</f>
        <v>97400</v>
      </c>
      <c r="F76" s="90">
        <v>100000</v>
      </c>
      <c r="G76" s="110">
        <f t="shared" si="42"/>
        <v>3846.1538461538462</v>
      </c>
      <c r="H76" s="107">
        <f t="shared" si="43"/>
        <v>10000</v>
      </c>
      <c r="I76" s="57">
        <v>110000</v>
      </c>
      <c r="J76" s="107">
        <f>I76/F76*100</f>
        <v>110.00000000000001</v>
      </c>
      <c r="K76" s="63"/>
    </row>
    <row r="77" spans="1:11" ht="15.75">
      <c r="B77" s="32">
        <v>5</v>
      </c>
      <c r="C77" s="29" t="s">
        <v>3</v>
      </c>
      <c r="D77" s="85">
        <f t="shared" ref="D77:D79" si="46">SUM(D78)</f>
        <v>139326</v>
      </c>
      <c r="E77" s="131">
        <f>F77-D77</f>
        <v>0</v>
      </c>
      <c r="F77" s="95">
        <f t="shared" ref="F77:F79" si="47">SUM(F78)</f>
        <v>139326</v>
      </c>
      <c r="G77" s="116">
        <f t="shared" si="42"/>
        <v>100</v>
      </c>
      <c r="H77" s="117">
        <f t="shared" si="43"/>
        <v>0</v>
      </c>
      <c r="I77" s="69">
        <f t="shared" ref="I77:I79" si="48">SUM(I78)</f>
        <v>139326</v>
      </c>
      <c r="J77" s="118">
        <f>I77/F77*100</f>
        <v>100</v>
      </c>
    </row>
    <row r="78" spans="1:11" ht="26.25" customHeight="1">
      <c r="B78" s="36">
        <v>54</v>
      </c>
      <c r="C78" s="30" t="s">
        <v>2</v>
      </c>
      <c r="D78" s="86">
        <f t="shared" si="46"/>
        <v>139326</v>
      </c>
      <c r="E78" s="120">
        <f>F78-D78</f>
        <v>0</v>
      </c>
      <c r="F78" s="96">
        <f t="shared" si="47"/>
        <v>139326</v>
      </c>
      <c r="G78" s="121">
        <f t="shared" si="42"/>
        <v>100</v>
      </c>
      <c r="H78" s="122">
        <f t="shared" si="43"/>
        <v>0</v>
      </c>
      <c r="I78" s="70">
        <f t="shared" si="48"/>
        <v>139326</v>
      </c>
      <c r="J78" s="123">
        <f>I78/F78*100</f>
        <v>100</v>
      </c>
    </row>
    <row r="79" spans="1:11" ht="12.75">
      <c r="B79" s="33">
        <v>544</v>
      </c>
      <c r="C79" s="31" t="s">
        <v>1</v>
      </c>
      <c r="D79" s="84">
        <f t="shared" si="46"/>
        <v>139326</v>
      </c>
      <c r="E79" s="125">
        <f>F79-D79</f>
        <v>0</v>
      </c>
      <c r="F79" s="94">
        <f t="shared" si="47"/>
        <v>139326</v>
      </c>
      <c r="G79" s="126">
        <f t="shared" si="42"/>
        <v>100</v>
      </c>
      <c r="H79" s="127">
        <f t="shared" si="43"/>
        <v>0</v>
      </c>
      <c r="I79" s="68">
        <f t="shared" si="48"/>
        <v>139326</v>
      </c>
      <c r="J79" s="129">
        <f>I79/F79*100</f>
        <v>100</v>
      </c>
    </row>
    <row r="80" spans="1:11" ht="13.5" thickBot="1">
      <c r="B80" s="18">
        <v>5443</v>
      </c>
      <c r="C80" s="56" t="s">
        <v>143</v>
      </c>
      <c r="D80" s="87">
        <v>139326</v>
      </c>
      <c r="E80" s="102">
        <f>F80-D80</f>
        <v>0</v>
      </c>
      <c r="F80" s="97">
        <v>139326</v>
      </c>
      <c r="G80" s="132">
        <f t="shared" si="42"/>
        <v>100</v>
      </c>
      <c r="H80" s="104"/>
      <c r="I80" s="71">
        <v>139326</v>
      </c>
      <c r="J80" s="134">
        <f>I80/F80*100</f>
        <v>100</v>
      </c>
    </row>
    <row r="81" spans="3:11" ht="28.5" customHeight="1" thickBot="1">
      <c r="C81" s="61" t="s">
        <v>0</v>
      </c>
      <c r="D81" s="100">
        <f>D59+D4+D77</f>
        <v>13082451</v>
      </c>
      <c r="E81" s="72">
        <f>E59+E4+E77</f>
        <v>1339794</v>
      </c>
      <c r="F81" s="101">
        <f>F59+F4+F77</f>
        <v>14422245</v>
      </c>
      <c r="G81" s="133">
        <f t="shared" si="42"/>
        <v>110.24115435249861</v>
      </c>
      <c r="H81" s="101">
        <f>H59+H4+H77</f>
        <v>832555</v>
      </c>
      <c r="I81" s="72">
        <f>I59+I4+I77</f>
        <v>15254800</v>
      </c>
      <c r="J81" s="133">
        <f>I81/F81*100</f>
        <v>105.77271430349435</v>
      </c>
      <c r="K81" s="58"/>
    </row>
    <row r="82" spans="3:11">
      <c r="C82" s="2"/>
      <c r="D82" s="2"/>
      <c r="E82" s="2"/>
      <c r="I82" s="19"/>
    </row>
    <row r="83" spans="3:11">
      <c r="F83" s="38"/>
      <c r="G83" s="38"/>
      <c r="H83" s="38"/>
    </row>
    <row r="84" spans="3:11">
      <c r="I84" s="40"/>
    </row>
  </sheetData>
  <mergeCells count="1">
    <mergeCell ref="B2:J2"/>
  </mergeCells>
  <pageMargins left="0.11811023622047245" right="0.11811023622047245" top="0.15748031496062992" bottom="0.15748031496062992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23"/>
  <sheetViews>
    <sheetView workbookViewId="0">
      <selection activeCell="B9" sqref="B9"/>
    </sheetView>
  </sheetViews>
  <sheetFormatPr defaultColWidth="11.42578125" defaultRowHeight="12.75"/>
  <cols>
    <col min="1" max="1" width="21.42578125" style="4" customWidth="1"/>
    <col min="2" max="2" width="18.7109375" style="4" customWidth="1"/>
    <col min="3" max="3" width="12.7109375" style="4" customWidth="1"/>
    <col min="4" max="4" width="18.7109375" style="4" customWidth="1"/>
    <col min="5" max="6" width="12.7109375" style="4" customWidth="1"/>
    <col min="7" max="7" width="18.7109375" style="3" customWidth="1"/>
    <col min="8" max="8" width="12.7109375" style="3" customWidth="1"/>
    <col min="9" max="9" width="24.28515625" style="3" customWidth="1"/>
    <col min="10" max="16384" width="11.42578125" style="3"/>
  </cols>
  <sheetData>
    <row r="1" spans="1:12" ht="13.5" thickBot="1">
      <c r="A1" s="176" t="s">
        <v>137</v>
      </c>
      <c r="B1" s="179"/>
      <c r="C1" s="179"/>
      <c r="D1" s="179"/>
      <c r="E1" s="179"/>
      <c r="F1" s="180"/>
      <c r="G1" s="181"/>
      <c r="H1" s="182"/>
    </row>
    <row r="2" spans="1:12" ht="39" customHeight="1" thickBot="1">
      <c r="A2" s="173" t="s">
        <v>164</v>
      </c>
      <c r="B2" s="174"/>
      <c r="C2" s="174"/>
      <c r="D2" s="174"/>
      <c r="E2" s="174"/>
      <c r="F2" s="174"/>
      <c r="G2" s="174"/>
      <c r="H2" s="175"/>
      <c r="I2" s="135"/>
      <c r="J2" s="135"/>
      <c r="K2" s="135"/>
      <c r="L2" s="135"/>
    </row>
    <row r="3" spans="1:12" ht="57.75" customHeight="1" thickBot="1">
      <c r="A3" s="138" t="s">
        <v>124</v>
      </c>
      <c r="B3" s="168" t="s">
        <v>160</v>
      </c>
      <c r="C3" s="112" t="s">
        <v>162</v>
      </c>
      <c r="D3" s="170" t="s">
        <v>158</v>
      </c>
      <c r="E3" s="143" t="s">
        <v>165</v>
      </c>
      <c r="F3" s="112" t="s">
        <v>162</v>
      </c>
      <c r="G3" s="43" t="s">
        <v>161</v>
      </c>
      <c r="H3" s="106" t="s">
        <v>166</v>
      </c>
    </row>
    <row r="4" spans="1:12" ht="25.5">
      <c r="A4" s="139" t="s">
        <v>126</v>
      </c>
      <c r="B4" s="148">
        <v>16000</v>
      </c>
      <c r="C4" s="136">
        <f>D4-B4</f>
        <v>0</v>
      </c>
      <c r="D4" s="152">
        <v>16000</v>
      </c>
      <c r="E4" s="144">
        <f>D4/B4*100</f>
        <v>100</v>
      </c>
      <c r="F4" s="146">
        <f>G4-D4</f>
        <v>274000</v>
      </c>
      <c r="G4" s="156">
        <v>290000</v>
      </c>
      <c r="H4" s="137">
        <f>G4/D4*100</f>
        <v>1812.5</v>
      </c>
      <c r="I4" s="59"/>
    </row>
    <row r="5" spans="1:12" ht="38.25">
      <c r="A5" s="140" t="s">
        <v>159</v>
      </c>
      <c r="B5" s="148">
        <v>0</v>
      </c>
      <c r="C5" s="136">
        <f t="shared" ref="C5:C22" si="0">D5-B5</f>
        <v>0</v>
      </c>
      <c r="D5" s="152">
        <v>0</v>
      </c>
      <c r="E5" s="145"/>
      <c r="F5" s="146">
        <f>G5-D5</f>
        <v>22520</v>
      </c>
      <c r="G5" s="156">
        <v>22520</v>
      </c>
      <c r="H5" s="137"/>
      <c r="I5" s="5"/>
    </row>
    <row r="6" spans="1:12" ht="38.25">
      <c r="A6" s="140" t="s">
        <v>157</v>
      </c>
      <c r="B6" s="149">
        <v>0</v>
      </c>
      <c r="C6" s="136">
        <f t="shared" si="0"/>
        <v>22520</v>
      </c>
      <c r="D6" s="152">
        <v>22520</v>
      </c>
      <c r="E6" s="145"/>
      <c r="F6" s="146">
        <f>G6-D6</f>
        <v>-22520</v>
      </c>
      <c r="G6" s="156">
        <v>0</v>
      </c>
      <c r="H6" s="137"/>
    </row>
    <row r="7" spans="1:12" ht="15">
      <c r="A7" s="141" t="s">
        <v>127</v>
      </c>
      <c r="B7" s="148">
        <v>600</v>
      </c>
      <c r="C7" s="136">
        <f t="shared" si="0"/>
        <v>0</v>
      </c>
      <c r="D7" s="153">
        <v>600</v>
      </c>
      <c r="E7" s="145">
        <f t="shared" ref="E7:E23" si="1">D7/B7*100</f>
        <v>100</v>
      </c>
      <c r="F7" s="146">
        <f>G7-D7</f>
        <v>0</v>
      </c>
      <c r="G7" s="157">
        <v>600</v>
      </c>
      <c r="H7" s="137">
        <f>G7/D7*100</f>
        <v>100</v>
      </c>
    </row>
    <row r="8" spans="1:12" ht="15">
      <c r="A8" s="141" t="s">
        <v>151</v>
      </c>
      <c r="B8" s="150">
        <v>130</v>
      </c>
      <c r="C8" s="136">
        <f t="shared" si="0"/>
        <v>0</v>
      </c>
      <c r="D8" s="153">
        <v>130</v>
      </c>
      <c r="E8" s="145">
        <f t="shared" si="1"/>
        <v>100</v>
      </c>
      <c r="F8" s="146">
        <f>G8-D8</f>
        <v>0</v>
      </c>
      <c r="G8" s="157">
        <v>130</v>
      </c>
      <c r="H8" s="137">
        <f>G8/D8*100</f>
        <v>100</v>
      </c>
    </row>
    <row r="9" spans="1:12" ht="25.5">
      <c r="A9" s="141" t="s">
        <v>128</v>
      </c>
      <c r="B9" s="150">
        <v>130</v>
      </c>
      <c r="C9" s="136">
        <f t="shared" si="0"/>
        <v>870</v>
      </c>
      <c r="D9" s="153">
        <v>1000</v>
      </c>
      <c r="E9" s="145">
        <f t="shared" si="1"/>
        <v>769.23076923076928</v>
      </c>
      <c r="F9" s="146">
        <f>G9-D9</f>
        <v>0</v>
      </c>
      <c r="G9" s="157">
        <v>1000</v>
      </c>
      <c r="H9" s="137">
        <f>G9/D9*100</f>
        <v>100</v>
      </c>
    </row>
    <row r="10" spans="1:12" ht="15">
      <c r="A10" s="141" t="s">
        <v>129</v>
      </c>
      <c r="B10" s="150">
        <v>1407000</v>
      </c>
      <c r="C10" s="136">
        <f t="shared" si="0"/>
        <v>93000</v>
      </c>
      <c r="D10" s="153">
        <v>1500000</v>
      </c>
      <c r="E10" s="145">
        <f t="shared" si="1"/>
        <v>106.60980810234541</v>
      </c>
      <c r="F10" s="146">
        <f>G10-D10</f>
        <v>50000</v>
      </c>
      <c r="G10" s="157">
        <v>1550000</v>
      </c>
      <c r="H10" s="137">
        <f>G10/D10*100</f>
        <v>103.33333333333334</v>
      </c>
    </row>
    <row r="11" spans="1:12" ht="15">
      <c r="A11" s="141" t="s">
        <v>130</v>
      </c>
      <c r="B11" s="150">
        <v>53000</v>
      </c>
      <c r="C11" s="136">
        <f t="shared" si="0"/>
        <v>47000</v>
      </c>
      <c r="D11" s="153">
        <v>100000</v>
      </c>
      <c r="E11" s="145">
        <f t="shared" si="1"/>
        <v>188.67924528301887</v>
      </c>
      <c r="F11" s="146">
        <f>G11-D11</f>
        <v>0</v>
      </c>
      <c r="G11" s="157">
        <v>100000</v>
      </c>
      <c r="H11" s="137">
        <f>G11/D11*100</f>
        <v>100</v>
      </c>
    </row>
    <row r="12" spans="1:12" ht="15">
      <c r="A12" s="141" t="s">
        <v>131</v>
      </c>
      <c r="B12" s="150">
        <v>2030140</v>
      </c>
      <c r="C12" s="136">
        <f t="shared" si="0"/>
        <v>19860</v>
      </c>
      <c r="D12" s="153">
        <v>2050000</v>
      </c>
      <c r="E12" s="145">
        <f t="shared" si="1"/>
        <v>100.97825765710739</v>
      </c>
      <c r="F12" s="146">
        <f>G12-D12</f>
        <v>0</v>
      </c>
      <c r="G12" s="157">
        <v>2050000</v>
      </c>
      <c r="H12" s="137">
        <f>G12/D12*100</f>
        <v>100</v>
      </c>
    </row>
    <row r="13" spans="1:12" ht="25.5">
      <c r="A13" s="141" t="s">
        <v>152</v>
      </c>
      <c r="B13" s="150">
        <v>1000</v>
      </c>
      <c r="C13" s="136">
        <f t="shared" si="0"/>
        <v>0</v>
      </c>
      <c r="D13" s="153">
        <v>1000</v>
      </c>
      <c r="E13" s="145">
        <f t="shared" si="1"/>
        <v>100</v>
      </c>
      <c r="F13" s="146">
        <f>G13-D13</f>
        <v>0</v>
      </c>
      <c r="G13" s="157">
        <v>1000</v>
      </c>
      <c r="H13" s="137">
        <f>G13/D13*100</f>
        <v>100</v>
      </c>
    </row>
    <row r="14" spans="1:12" ht="15">
      <c r="A14" s="141" t="s">
        <v>132</v>
      </c>
      <c r="B14" s="150">
        <v>13500</v>
      </c>
      <c r="C14" s="136">
        <f t="shared" si="0"/>
        <v>0</v>
      </c>
      <c r="D14" s="153">
        <v>13500</v>
      </c>
      <c r="E14" s="145">
        <f t="shared" si="1"/>
        <v>100</v>
      </c>
      <c r="F14" s="146">
        <f>G14-D14</f>
        <v>5000</v>
      </c>
      <c r="G14" s="157">
        <v>18500</v>
      </c>
      <c r="H14" s="137">
        <f>G14/D14*100</f>
        <v>137.03703703703704</v>
      </c>
    </row>
    <row r="15" spans="1:12" ht="25.5">
      <c r="A15" s="141" t="s">
        <v>136</v>
      </c>
      <c r="B15" s="150">
        <v>13500</v>
      </c>
      <c r="C15" s="136">
        <f t="shared" si="0"/>
        <v>0</v>
      </c>
      <c r="D15" s="153">
        <v>13500</v>
      </c>
      <c r="E15" s="145">
        <f t="shared" si="1"/>
        <v>100</v>
      </c>
      <c r="F15" s="146">
        <f>G15-D15</f>
        <v>0</v>
      </c>
      <c r="G15" s="157">
        <v>13500</v>
      </c>
      <c r="H15" s="137">
        <f>G15/D15*100</f>
        <v>100</v>
      </c>
    </row>
    <row r="16" spans="1:12" ht="25.5">
      <c r="A16" s="141" t="s">
        <v>133</v>
      </c>
      <c r="B16" s="150">
        <v>246897</v>
      </c>
      <c r="C16" s="136">
        <f t="shared" si="0"/>
        <v>0</v>
      </c>
      <c r="D16" s="153">
        <v>246897</v>
      </c>
      <c r="E16" s="145">
        <f t="shared" si="1"/>
        <v>100</v>
      </c>
      <c r="F16" s="146">
        <f>G16-D16</f>
        <v>-206897</v>
      </c>
      <c r="G16" s="157">
        <v>40000</v>
      </c>
      <c r="H16" s="137">
        <f>G16/D16*100</f>
        <v>16.201087903052692</v>
      </c>
    </row>
    <row r="17" spans="1:8" ht="25.5">
      <c r="A17" s="141" t="s">
        <v>150</v>
      </c>
      <c r="B17" s="150">
        <v>211030</v>
      </c>
      <c r="C17" s="136">
        <f t="shared" si="0"/>
        <v>185529.40000000002</v>
      </c>
      <c r="D17" s="153">
        <v>396559.4</v>
      </c>
      <c r="E17" s="145">
        <f t="shared" si="1"/>
        <v>187.91612566933614</v>
      </c>
      <c r="F17" s="146">
        <f>G17-D17</f>
        <v>246897</v>
      </c>
      <c r="G17" s="157">
        <v>643456.4</v>
      </c>
      <c r="H17" s="137">
        <f>G17/D17*100</f>
        <v>162.25977747595945</v>
      </c>
    </row>
    <row r="18" spans="1:8" ht="51">
      <c r="A18" s="141" t="s">
        <v>144</v>
      </c>
      <c r="B18" s="150">
        <v>139326</v>
      </c>
      <c r="C18" s="136">
        <f t="shared" si="0"/>
        <v>0</v>
      </c>
      <c r="D18" s="153">
        <v>139326</v>
      </c>
      <c r="E18" s="145">
        <f t="shared" si="1"/>
        <v>100</v>
      </c>
      <c r="F18" s="146">
        <f>G18-D18</f>
        <v>0</v>
      </c>
      <c r="G18" s="157">
        <v>139326</v>
      </c>
      <c r="H18" s="137">
        <f>G18/D18*100</f>
        <v>100</v>
      </c>
    </row>
    <row r="19" spans="1:8" ht="15">
      <c r="A19" s="141" t="s">
        <v>134</v>
      </c>
      <c r="B19" s="150">
        <v>6717271</v>
      </c>
      <c r="C19" s="136">
        <f t="shared" si="0"/>
        <v>647176.62999999989</v>
      </c>
      <c r="D19" s="153">
        <v>7364447.6299999999</v>
      </c>
      <c r="E19" s="145">
        <f t="shared" si="1"/>
        <v>109.63451720200064</v>
      </c>
      <c r="F19" s="146">
        <f>G19-D19</f>
        <v>385554.91999999993</v>
      </c>
      <c r="G19" s="157">
        <v>7750002.5499999998</v>
      </c>
      <c r="H19" s="137">
        <f>G19/D19*100</f>
        <v>105.23535422302947</v>
      </c>
    </row>
    <row r="20" spans="1:8" ht="15">
      <c r="A20" s="141" t="s">
        <v>135</v>
      </c>
      <c r="B20" s="150">
        <v>27000</v>
      </c>
      <c r="C20" s="136">
        <f t="shared" si="0"/>
        <v>15000</v>
      </c>
      <c r="D20" s="153">
        <v>42000</v>
      </c>
      <c r="E20" s="145">
        <f t="shared" si="1"/>
        <v>155.55555555555557</v>
      </c>
      <c r="F20" s="146">
        <f>G20-D20</f>
        <v>78000</v>
      </c>
      <c r="G20" s="157">
        <v>120000</v>
      </c>
      <c r="H20" s="137">
        <f>G20/D20*100</f>
        <v>285.71428571428572</v>
      </c>
    </row>
    <row r="21" spans="1:8" ht="15">
      <c r="A21" s="142" t="s">
        <v>155</v>
      </c>
      <c r="B21" s="150">
        <v>2189927</v>
      </c>
      <c r="C21" s="136">
        <f t="shared" si="0"/>
        <v>0</v>
      </c>
      <c r="D21" s="154">
        <v>2189927</v>
      </c>
      <c r="E21" s="145">
        <f t="shared" si="1"/>
        <v>100</v>
      </c>
      <c r="F21" s="146">
        <f>G21-D21</f>
        <v>0</v>
      </c>
      <c r="G21" s="157">
        <v>2189927</v>
      </c>
      <c r="H21" s="137">
        <f>G21/D21*100</f>
        <v>100</v>
      </c>
    </row>
    <row r="22" spans="1:8" ht="26.25" thickBot="1">
      <c r="A22" s="161" t="s">
        <v>156</v>
      </c>
      <c r="B22" s="151">
        <v>0</v>
      </c>
      <c r="C22" s="162">
        <f t="shared" si="0"/>
        <v>324837.96999999997</v>
      </c>
      <c r="D22" s="155">
        <v>324837.96999999997</v>
      </c>
      <c r="E22" s="163"/>
      <c r="F22" s="164">
        <f>G22-D22</f>
        <v>8.0000000016298145E-2</v>
      </c>
      <c r="G22" s="165">
        <v>324838.05</v>
      </c>
      <c r="H22" s="147">
        <f>G22/D22*100</f>
        <v>100.00002462766284</v>
      </c>
    </row>
    <row r="23" spans="1:8" ht="30" customHeight="1" thickBot="1">
      <c r="A23" s="158" t="s">
        <v>0</v>
      </c>
      <c r="B23" s="169">
        <v>13066451</v>
      </c>
      <c r="C23" s="159">
        <f>SUM(C4:C22)</f>
        <v>1355794</v>
      </c>
      <c r="D23" s="171">
        <f>SUM(D4:D22)</f>
        <v>14422245.000000002</v>
      </c>
      <c r="E23" s="166">
        <f t="shared" si="1"/>
        <v>110.37614574914032</v>
      </c>
      <c r="F23" s="167">
        <f>G23-D23</f>
        <v>832554.99999999814</v>
      </c>
      <c r="G23" s="172">
        <f>SUM(G4:G22)</f>
        <v>15254800</v>
      </c>
      <c r="H23" s="160">
        <f>G23/D23*100</f>
        <v>105.77271430349435</v>
      </c>
    </row>
  </sheetData>
  <mergeCells count="1">
    <mergeCell ref="A2:H2"/>
  </mergeCells>
  <pageMargins left="0.11811023622047245" right="0.11811023622047245" top="0.15748031496062992" bottom="0.15748031496062992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RASHODI 2023</vt:lpstr>
      <vt:lpstr>PRIHODI 2023</vt:lpstr>
      <vt:lpstr>'RASHODI 2023'!Ispis_naslova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2023-09-29T12:41:21Z</dcterms:modified>
</cp:coreProperties>
</file>